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ck\Documents\_Daily Use\M-Systems - Quick Summaries\"/>
    </mc:Choice>
  </mc:AlternateContent>
  <xr:revisionPtr revIDLastSave="0" documentId="13_ncr:1_{8756C9BC-2C6C-4181-AFB5-F592AD791765}" xr6:coauthVersionLast="36" xr6:coauthVersionMax="36" xr10:uidLastSave="{00000000-0000-0000-0000-000000000000}"/>
  <bookViews>
    <workbookView xWindow="0" yWindow="0" windowWidth="23040" windowHeight="9096" tabRatio="855" xr2:uid="{71792C81-0E5C-4B8D-9AC3-B345A6962841}"/>
  </bookViews>
  <sheets>
    <sheet name="ŔÉŚ-Śpin-0 3.04" sheetId="12" r:id="rId1"/>
    <sheet name="ŔÉŚ-Śpin-3 V2.05" sheetId="8" r:id="rId2"/>
    <sheet name="ŔÉŚ-Śpin-8 V1.32d (Cautious)" sheetId="13" r:id="rId3"/>
    <sheet name="ŔÉŚ-Śpin-24 V1.32d (Cautious)" sheetId="14" r:id="rId4"/>
    <sheet name="ŔÉŚ-Śpin-24 V1.35c (Standard)" sheetId="15" r:id="rId5"/>
    <sheet name="The Sienna Equilibrium 1.06" sheetId="16" r:id="rId6"/>
    <sheet name="The Sienna Equilibrium 1.07" sheetId="17" r:id="rId7"/>
    <sheet name="POP Dimensions" sheetId="3" r:id="rId8"/>
    <sheet name="Solar in Malawi" sheetId="18" r:id="rId9"/>
  </sheets>
  <externalReferences>
    <externalReference r:id="rId10"/>
    <externalReference r:id="rId11"/>
    <externalReference r:id="rId12"/>
  </externalReferenc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S62" i="13" l="1"/>
  <c r="DC47" i="15"/>
  <c r="DC47" i="14"/>
  <c r="DF55" i="14"/>
  <c r="DF47" i="15"/>
  <c r="DF47" i="14"/>
  <c r="DE62" i="14"/>
  <c r="AW40" i="12"/>
  <c r="AK23" i="12"/>
  <c r="AO23" i="12"/>
  <c r="AR23" i="12"/>
  <c r="AU23" i="12"/>
  <c r="DE62" i="15" l="1"/>
  <c r="C33" i="18" l="1"/>
  <c r="M24" i="18"/>
  <c r="J22" i="18"/>
  <c r="J24" i="18" s="1"/>
  <c r="I22" i="18"/>
  <c r="I24" i="18" s="1"/>
  <c r="G22" i="18"/>
  <c r="D22" i="18"/>
  <c r="I21" i="18"/>
  <c r="I20" i="18"/>
  <c r="I19" i="18"/>
  <c r="I18" i="18"/>
  <c r="T17" i="18"/>
  <c r="P17" i="18"/>
  <c r="O17" i="18"/>
  <c r="I17" i="18"/>
  <c r="T16" i="18"/>
  <c r="I16" i="18"/>
  <c r="P15" i="18"/>
  <c r="O15" i="18"/>
  <c r="N15" i="18"/>
  <c r="N17" i="18" s="1"/>
  <c r="I15" i="18"/>
  <c r="I14" i="18"/>
  <c r="L13" i="18"/>
  <c r="I13" i="18"/>
  <c r="I12" i="18"/>
  <c r="I11" i="18"/>
  <c r="I10" i="18"/>
  <c r="L9" i="18"/>
  <c r="O9" i="18" s="1"/>
  <c r="I9" i="18"/>
  <c r="I8" i="18"/>
  <c r="E8" i="18"/>
  <c r="E9" i="18" s="1"/>
  <c r="E10" i="18" s="1"/>
  <c r="E11" i="18" s="1"/>
  <c r="E12" i="18" s="1"/>
  <c r="E13" i="18" s="1"/>
  <c r="E14" i="18" s="1"/>
  <c r="E15" i="18" s="1"/>
  <c r="E16" i="18" s="1"/>
  <c r="E17" i="18" s="1"/>
  <c r="E18" i="18" s="1"/>
  <c r="E19" i="18" s="1"/>
  <c r="E20" i="18" s="1"/>
  <c r="E21" i="18" s="1"/>
  <c r="Y7" i="18"/>
  <c r="X7" i="18"/>
  <c r="Z7" i="18" s="1"/>
  <c r="U7" i="18"/>
  <c r="I7" i="18"/>
  <c r="E7" i="18"/>
  <c r="C7" i="18"/>
  <c r="C8" i="18" s="1"/>
  <c r="C9" i="18" s="1"/>
  <c r="C10" i="18" s="1"/>
  <c r="C11" i="18" s="1"/>
  <c r="C12" i="18" s="1"/>
  <c r="C13" i="18" s="1"/>
  <c r="C14" i="18" s="1"/>
  <c r="C15" i="18" s="1"/>
  <c r="C16" i="18" s="1"/>
  <c r="C17" i="18" s="1"/>
  <c r="C18" i="18" s="1"/>
  <c r="C19" i="18" s="1"/>
  <c r="C20" i="18" s="1"/>
  <c r="C21" i="18" s="1"/>
  <c r="X6" i="18"/>
  <c r="I6" i="18"/>
  <c r="AL212" i="17"/>
  <c r="AI208" i="17"/>
  <c r="N207" i="17"/>
  <c r="N206" i="17"/>
  <c r="N205" i="17"/>
  <c r="W202" i="17"/>
  <c r="M202" i="17"/>
  <c r="W200" i="17"/>
  <c r="M200" i="17"/>
  <c r="W198" i="17"/>
  <c r="M198" i="17"/>
  <c r="W196" i="17"/>
  <c r="M196" i="17"/>
  <c r="W194" i="17"/>
  <c r="M194" i="17"/>
  <c r="W192" i="17"/>
  <c r="M192" i="17"/>
  <c r="U190" i="17"/>
  <c r="J190" i="17"/>
  <c r="M189" i="17"/>
  <c r="M188" i="17"/>
  <c r="J188" i="17"/>
  <c r="M187" i="17"/>
  <c r="M186" i="17"/>
  <c r="M185" i="17"/>
  <c r="M184" i="17"/>
  <c r="M183" i="17"/>
  <c r="M182" i="17"/>
  <c r="M181" i="17"/>
  <c r="N180" i="17"/>
  <c r="M180" i="17"/>
  <c r="W179" i="17"/>
  <c r="M179" i="17"/>
  <c r="U177" i="17"/>
  <c r="M176" i="17"/>
  <c r="M175" i="17"/>
  <c r="M174" i="17"/>
  <c r="M173" i="17"/>
  <c r="M172" i="17"/>
  <c r="W171" i="17"/>
  <c r="N171" i="17"/>
  <c r="M171" i="17"/>
  <c r="M170" i="17"/>
  <c r="AG169" i="17"/>
  <c r="M169" i="17"/>
  <c r="N168" i="17"/>
  <c r="W168" i="17" s="1"/>
  <c r="M168" i="17"/>
  <c r="W167" i="17"/>
  <c r="M167" i="17"/>
  <c r="W164" i="17"/>
  <c r="M164" i="17"/>
  <c r="W162" i="17"/>
  <c r="M162" i="17"/>
  <c r="W160" i="17"/>
  <c r="M160" i="17"/>
  <c r="W158" i="17"/>
  <c r="M158" i="17"/>
  <c r="W156" i="17"/>
  <c r="M156" i="17"/>
  <c r="W154" i="17"/>
  <c r="M154" i="17"/>
  <c r="W152" i="17"/>
  <c r="M152" i="17"/>
  <c r="W150" i="17"/>
  <c r="M150" i="17"/>
  <c r="W148" i="17"/>
  <c r="M148" i="17"/>
  <c r="W146" i="17"/>
  <c r="M146" i="17"/>
  <c r="W144" i="17"/>
  <c r="M144" i="17"/>
  <c r="W142" i="17"/>
  <c r="M142" i="17"/>
  <c r="W140" i="17"/>
  <c r="M140" i="17"/>
  <c r="U138" i="17"/>
  <c r="M137" i="17"/>
  <c r="M136" i="17"/>
  <c r="M135" i="17"/>
  <c r="M134" i="17"/>
  <c r="N133" i="17"/>
  <c r="M133" i="17"/>
  <c r="W132" i="17"/>
  <c r="M132" i="17"/>
  <c r="U130" i="17"/>
  <c r="N129" i="17"/>
  <c r="W129" i="17" s="1"/>
  <c r="W128" i="17"/>
  <c r="M128" i="17"/>
  <c r="W126" i="17"/>
  <c r="M126" i="17"/>
  <c r="U124" i="17"/>
  <c r="N123" i="17"/>
  <c r="W123" i="17" s="1"/>
  <c r="M123" i="17"/>
  <c r="W122" i="17"/>
  <c r="M122" i="17"/>
  <c r="U120" i="17"/>
  <c r="M119" i="17"/>
  <c r="M118" i="17"/>
  <c r="M117" i="17"/>
  <c r="N116" i="17"/>
  <c r="W116" i="17" s="1"/>
  <c r="M116" i="17"/>
  <c r="W115" i="17"/>
  <c r="Q115" i="17"/>
  <c r="Q122" i="17" s="1"/>
  <c r="Q126" i="17" s="1"/>
  <c r="Q128" i="17" s="1"/>
  <c r="Q132" i="17" s="1"/>
  <c r="Q140" i="17" s="1"/>
  <c r="Q142" i="17" s="1"/>
  <c r="Q144" i="17" s="1"/>
  <c r="Q146" i="17" s="1"/>
  <c r="Q148" i="17" s="1"/>
  <c r="Q150" i="17" s="1"/>
  <c r="Q152" i="17" s="1"/>
  <c r="Q154" i="17" s="1"/>
  <c r="Q156" i="17" s="1"/>
  <c r="Q158" i="17" s="1"/>
  <c r="Q160" i="17" s="1"/>
  <c r="Q162" i="17" s="1"/>
  <c r="Q164" i="17" s="1"/>
  <c r="Q167" i="17" s="1"/>
  <c r="Q179" i="17" s="1"/>
  <c r="Q192" i="17" s="1"/>
  <c r="Q194" i="17" s="1"/>
  <c r="Q196" i="17" s="1"/>
  <c r="Q198" i="17" s="1"/>
  <c r="Q200" i="17" s="1"/>
  <c r="M115" i="17"/>
  <c r="R114" i="17"/>
  <c r="R115" i="17" s="1"/>
  <c r="R122" i="17" s="1"/>
  <c r="R126" i="17" s="1"/>
  <c r="R128" i="17" s="1"/>
  <c r="R132" i="17" s="1"/>
  <c r="R140" i="17" s="1"/>
  <c r="R142" i="17" s="1"/>
  <c r="R144" i="17" s="1"/>
  <c r="R146" i="17" s="1"/>
  <c r="R148" i="17" s="1"/>
  <c r="R150" i="17" s="1"/>
  <c r="R152" i="17" s="1"/>
  <c r="Q114" i="17"/>
  <c r="P114" i="17"/>
  <c r="L114" i="17"/>
  <c r="I114" i="17"/>
  <c r="F114" i="17"/>
  <c r="AO113" i="17"/>
  <c r="AM113" i="17"/>
  <c r="D113" i="17"/>
  <c r="D114" i="17" s="1"/>
  <c r="H114" i="17" s="1"/>
  <c r="J114" i="17" s="1"/>
  <c r="AN112" i="17"/>
  <c r="AL112" i="17"/>
  <c r="AN111" i="17"/>
  <c r="AO111" i="17" s="1"/>
  <c r="AP111" i="17" s="1"/>
  <c r="AQ111" i="17" s="1"/>
  <c r="AR111" i="17" s="1"/>
  <c r="AS111" i="17" s="1"/>
  <c r="AT111" i="17" s="1"/>
  <c r="AU111" i="17" s="1"/>
  <c r="AV111" i="17" s="1"/>
  <c r="AW111" i="17" s="1"/>
  <c r="AX111" i="17" s="1"/>
  <c r="AY111" i="17" s="1"/>
  <c r="AZ111" i="17" s="1"/>
  <c r="BA111" i="17" s="1"/>
  <c r="BB111" i="17" s="1"/>
  <c r="BC111" i="17" s="1"/>
  <c r="BD111" i="17" s="1"/>
  <c r="BE111" i="17" s="1"/>
  <c r="BF111" i="17" s="1"/>
  <c r="BG111" i="17" s="1"/>
  <c r="BH111" i="17" s="1"/>
  <c r="BI111" i="17" s="1"/>
  <c r="BJ111" i="17" s="1"/>
  <c r="BK111" i="17" s="1"/>
  <c r="BL111" i="17" s="1"/>
  <c r="BM111" i="17" s="1"/>
  <c r="BN111" i="17" s="1"/>
  <c r="BO111" i="17" s="1"/>
  <c r="BP111" i="17" s="1"/>
  <c r="BQ111" i="17" s="1"/>
  <c r="AM111" i="17"/>
  <c r="D111" i="17"/>
  <c r="D31" i="17" s="1"/>
  <c r="D33" i="17" s="1"/>
  <c r="G105" i="17"/>
  <c r="G107" i="17" s="1"/>
  <c r="I102" i="17"/>
  <c r="I101" i="17"/>
  <c r="I100" i="17"/>
  <c r="G98" i="17"/>
  <c r="I93" i="17"/>
  <c r="I94" i="17" s="1"/>
  <c r="I95" i="17" s="1"/>
  <c r="I96" i="17" s="1"/>
  <c r="I97" i="17" s="1"/>
  <c r="I92" i="17"/>
  <c r="G88" i="17"/>
  <c r="K64" i="17"/>
  <c r="K66" i="17" s="1"/>
  <c r="G64" i="17"/>
  <c r="J63" i="17"/>
  <c r="J62" i="17"/>
  <c r="J61" i="17"/>
  <c r="J60" i="17"/>
  <c r="D58" i="17"/>
  <c r="D60" i="17" s="1"/>
  <c r="G53" i="17"/>
  <c r="J52" i="17"/>
  <c r="J51" i="17"/>
  <c r="J50" i="17"/>
  <c r="K53" i="17" s="1"/>
  <c r="K55" i="17" s="1"/>
  <c r="J49" i="17"/>
  <c r="E49" i="17"/>
  <c r="E50" i="17" s="1"/>
  <c r="E51" i="17" s="1"/>
  <c r="E52" i="17" s="1"/>
  <c r="E60" i="17" s="1"/>
  <c r="E61" i="17" s="1"/>
  <c r="E62" i="17" s="1"/>
  <c r="E63" i="17" s="1"/>
  <c r="D47" i="17"/>
  <c r="D49" i="17" s="1"/>
  <c r="D50" i="17" s="1"/>
  <c r="D51" i="17" s="1"/>
  <c r="D52" i="17" s="1"/>
  <c r="H52" i="17" s="1"/>
  <c r="K41" i="17"/>
  <c r="K43" i="17" s="1"/>
  <c r="G41" i="17"/>
  <c r="J40" i="17"/>
  <c r="J39" i="17"/>
  <c r="J38" i="17"/>
  <c r="J37" i="17"/>
  <c r="J36" i="17"/>
  <c r="J35" i="17"/>
  <c r="E35" i="17"/>
  <c r="E36" i="17" s="1"/>
  <c r="E37" i="17" s="1"/>
  <c r="E38" i="17" s="1"/>
  <c r="E39" i="17" s="1"/>
  <c r="E40" i="17" s="1"/>
  <c r="J34" i="17"/>
  <c r="E34" i="17"/>
  <c r="J33" i="17"/>
  <c r="G26" i="17"/>
  <c r="J25" i="17"/>
  <c r="J24" i="17"/>
  <c r="J23" i="17"/>
  <c r="J22" i="17"/>
  <c r="J21" i="17"/>
  <c r="J20" i="17"/>
  <c r="J19" i="17"/>
  <c r="E19" i="17"/>
  <c r="E20" i="17" s="1"/>
  <c r="E21" i="17" s="1"/>
  <c r="E22" i="17" s="1"/>
  <c r="E23" i="17" s="1"/>
  <c r="E24" i="17" s="1"/>
  <c r="E25" i="17" s="1"/>
  <c r="J18" i="17"/>
  <c r="E18" i="17"/>
  <c r="J17" i="17"/>
  <c r="J16" i="17"/>
  <c r="J15" i="17"/>
  <c r="J14" i="17"/>
  <c r="J13" i="17"/>
  <c r="J71" i="17" s="1"/>
  <c r="J12" i="17"/>
  <c r="J11" i="17"/>
  <c r="J10" i="17"/>
  <c r="K26" i="17" s="1"/>
  <c r="B10" i="17"/>
  <c r="B11" i="17" s="1"/>
  <c r="B12" i="17" s="1"/>
  <c r="B7" i="17"/>
  <c r="J5" i="17"/>
  <c r="D5" i="17"/>
  <c r="H5" i="17" s="1"/>
  <c r="J6" i="17" s="1"/>
  <c r="AI208" i="16"/>
  <c r="N206" i="16"/>
  <c r="N205" i="16"/>
  <c r="W202" i="16"/>
  <c r="M202" i="16"/>
  <c r="W200" i="16"/>
  <c r="M200" i="16"/>
  <c r="W198" i="16"/>
  <c r="M198" i="16"/>
  <c r="W196" i="16"/>
  <c r="M196" i="16"/>
  <c r="W194" i="16"/>
  <c r="M194" i="16"/>
  <c r="W192" i="16"/>
  <c r="M192" i="16"/>
  <c r="U190" i="16"/>
  <c r="M189" i="16"/>
  <c r="M188" i="16"/>
  <c r="J188" i="16"/>
  <c r="J190" i="16" s="1"/>
  <c r="M187" i="16"/>
  <c r="M186" i="16"/>
  <c r="M185" i="16"/>
  <c r="M184" i="16"/>
  <c r="M183" i="16"/>
  <c r="M182" i="16"/>
  <c r="M181" i="16"/>
  <c r="N180" i="16"/>
  <c r="W180" i="16" s="1"/>
  <c r="M180" i="16"/>
  <c r="W179" i="16"/>
  <c r="M179" i="16"/>
  <c r="U177" i="16"/>
  <c r="M176" i="16"/>
  <c r="M175" i="16"/>
  <c r="M174" i="16"/>
  <c r="M173" i="16"/>
  <c r="M172" i="16"/>
  <c r="N171" i="16"/>
  <c r="W171" i="16" s="1"/>
  <c r="M171" i="16"/>
  <c r="M170" i="16"/>
  <c r="AG169" i="16"/>
  <c r="N169" i="16"/>
  <c r="M169" i="16"/>
  <c r="W168" i="16"/>
  <c r="N168" i="16"/>
  <c r="M168" i="16"/>
  <c r="W167" i="16"/>
  <c r="M167" i="16"/>
  <c r="W164" i="16"/>
  <c r="M164" i="16"/>
  <c r="W162" i="16"/>
  <c r="M162" i="16"/>
  <c r="W160" i="16"/>
  <c r="M160" i="16"/>
  <c r="W158" i="16"/>
  <c r="M158" i="16"/>
  <c r="W156" i="16"/>
  <c r="M156" i="16"/>
  <c r="W154" i="16"/>
  <c r="M154" i="16"/>
  <c r="W152" i="16"/>
  <c r="M152" i="16"/>
  <c r="W150" i="16"/>
  <c r="M150" i="16"/>
  <c r="W148" i="16"/>
  <c r="M148" i="16"/>
  <c r="W146" i="16"/>
  <c r="M146" i="16"/>
  <c r="W144" i="16"/>
  <c r="M144" i="16"/>
  <c r="W142" i="16"/>
  <c r="M142" i="16"/>
  <c r="W140" i="16"/>
  <c r="M140" i="16"/>
  <c r="U138" i="16"/>
  <c r="M137" i="16"/>
  <c r="M136" i="16"/>
  <c r="M135" i="16"/>
  <c r="N134" i="16"/>
  <c r="W134" i="16" s="1"/>
  <c r="M134" i="16"/>
  <c r="W133" i="16"/>
  <c r="N133" i="16"/>
  <c r="M133" i="16"/>
  <c r="W132" i="16"/>
  <c r="R132" i="16"/>
  <c r="R140" i="16" s="1"/>
  <c r="R142" i="16" s="1"/>
  <c r="R144" i="16" s="1"/>
  <c r="R146" i="16" s="1"/>
  <c r="R148" i="16" s="1"/>
  <c r="R150" i="16" s="1"/>
  <c r="R152" i="16" s="1"/>
  <c r="M132" i="16"/>
  <c r="U130" i="16"/>
  <c r="W129" i="16"/>
  <c r="N129" i="16"/>
  <c r="W128" i="16"/>
  <c r="Q128" i="16"/>
  <c r="Q132" i="16" s="1"/>
  <c r="Q140" i="16" s="1"/>
  <c r="Q142" i="16" s="1"/>
  <c r="Q144" i="16" s="1"/>
  <c r="Q146" i="16" s="1"/>
  <c r="Q148" i="16" s="1"/>
  <c r="Q150" i="16" s="1"/>
  <c r="Q152" i="16" s="1"/>
  <c r="Q154" i="16" s="1"/>
  <c r="Q156" i="16" s="1"/>
  <c r="Q158" i="16" s="1"/>
  <c r="Q160" i="16" s="1"/>
  <c r="Q162" i="16" s="1"/>
  <c r="Q164" i="16" s="1"/>
  <c r="Q167" i="16" s="1"/>
  <c r="Q179" i="16" s="1"/>
  <c r="Q192" i="16" s="1"/>
  <c r="Q194" i="16" s="1"/>
  <c r="Q196" i="16" s="1"/>
  <c r="Q198" i="16" s="1"/>
  <c r="Q200" i="16" s="1"/>
  <c r="M128" i="16"/>
  <c r="W126" i="16"/>
  <c r="M126" i="16"/>
  <c r="U124" i="16"/>
  <c r="W123" i="16"/>
  <c r="N123" i="16"/>
  <c r="M123" i="16"/>
  <c r="W122" i="16"/>
  <c r="R122" i="16"/>
  <c r="R126" i="16" s="1"/>
  <c r="R128" i="16" s="1"/>
  <c r="M122" i="16"/>
  <c r="U120" i="16"/>
  <c r="M119" i="16"/>
  <c r="M118" i="16"/>
  <c r="N117" i="16"/>
  <c r="M117" i="16"/>
  <c r="N116" i="16"/>
  <c r="W116" i="16" s="1"/>
  <c r="M116" i="16"/>
  <c r="W115" i="16"/>
  <c r="R115" i="16"/>
  <c r="M115" i="16"/>
  <c r="R114" i="16"/>
  <c r="Q114" i="16"/>
  <c r="Q115" i="16" s="1"/>
  <c r="Q122" i="16" s="1"/>
  <c r="Q126" i="16" s="1"/>
  <c r="P114" i="16"/>
  <c r="L114" i="16"/>
  <c r="I114" i="16"/>
  <c r="AO113" i="16"/>
  <c r="AM113" i="16"/>
  <c r="AN112" i="16"/>
  <c r="AL112" i="16"/>
  <c r="AN111" i="16"/>
  <c r="AO111" i="16" s="1"/>
  <c r="AP111" i="16" s="1"/>
  <c r="AQ111" i="16" s="1"/>
  <c r="AR111" i="16" s="1"/>
  <c r="AS111" i="16" s="1"/>
  <c r="AT111" i="16" s="1"/>
  <c r="AU111" i="16" s="1"/>
  <c r="AV111" i="16" s="1"/>
  <c r="AW111" i="16" s="1"/>
  <c r="AX111" i="16" s="1"/>
  <c r="AY111" i="16" s="1"/>
  <c r="AZ111" i="16" s="1"/>
  <c r="BA111" i="16" s="1"/>
  <c r="BB111" i="16" s="1"/>
  <c r="BC111" i="16" s="1"/>
  <c r="BD111" i="16" s="1"/>
  <c r="BE111" i="16" s="1"/>
  <c r="BF111" i="16" s="1"/>
  <c r="BG111" i="16" s="1"/>
  <c r="BH111" i="16" s="1"/>
  <c r="BI111" i="16" s="1"/>
  <c r="BJ111" i="16" s="1"/>
  <c r="BK111" i="16" s="1"/>
  <c r="BL111" i="16" s="1"/>
  <c r="BM111" i="16" s="1"/>
  <c r="BN111" i="16" s="1"/>
  <c r="BO111" i="16" s="1"/>
  <c r="BP111" i="16" s="1"/>
  <c r="BQ111" i="16" s="1"/>
  <c r="AM111" i="16"/>
  <c r="D111" i="16"/>
  <c r="D58" i="16" s="1"/>
  <c r="D60" i="16" s="1"/>
  <c r="D61" i="16" s="1"/>
  <c r="D62" i="16" s="1"/>
  <c r="D63" i="16" s="1"/>
  <c r="H63" i="16" s="1"/>
  <c r="G105" i="16"/>
  <c r="I103" i="16"/>
  <c r="I104" i="16" s="1"/>
  <c r="J102" i="16"/>
  <c r="I100" i="16"/>
  <c r="I101" i="16" s="1"/>
  <c r="I102" i="16" s="1"/>
  <c r="G98" i="16"/>
  <c r="G107" i="16" s="1"/>
  <c r="I93" i="16"/>
  <c r="I94" i="16" s="1"/>
  <c r="I95" i="16" s="1"/>
  <c r="I96" i="16" s="1"/>
  <c r="I97" i="16" s="1"/>
  <c r="I92" i="16"/>
  <c r="G88" i="16"/>
  <c r="G64" i="16"/>
  <c r="J63" i="16"/>
  <c r="J62" i="16"/>
  <c r="H62" i="16"/>
  <c r="J61" i="16"/>
  <c r="J60" i="16"/>
  <c r="H60" i="16"/>
  <c r="G53" i="16"/>
  <c r="J52" i="16"/>
  <c r="J51" i="16"/>
  <c r="J50" i="16"/>
  <c r="J49" i="16"/>
  <c r="K53" i="16" s="1"/>
  <c r="K55" i="16" s="1"/>
  <c r="G41" i="16"/>
  <c r="J40" i="16"/>
  <c r="J39" i="16"/>
  <c r="J38" i="16"/>
  <c r="J37" i="16"/>
  <c r="J36" i="16"/>
  <c r="E36" i="16"/>
  <c r="E37" i="16" s="1"/>
  <c r="E38" i="16" s="1"/>
  <c r="E39" i="16" s="1"/>
  <c r="E40" i="16" s="1"/>
  <c r="E49" i="16" s="1"/>
  <c r="E50" i="16" s="1"/>
  <c r="E51" i="16" s="1"/>
  <c r="E52" i="16" s="1"/>
  <c r="E60" i="16" s="1"/>
  <c r="E61" i="16" s="1"/>
  <c r="E62" i="16" s="1"/>
  <c r="E63" i="16" s="1"/>
  <c r="J35" i="16"/>
  <c r="J34" i="16"/>
  <c r="E34" i="16"/>
  <c r="E35" i="16" s="1"/>
  <c r="J33" i="16"/>
  <c r="D31" i="16"/>
  <c r="D33" i="16" s="1"/>
  <c r="G26" i="16"/>
  <c r="J25" i="16"/>
  <c r="J24" i="16"/>
  <c r="J23" i="16"/>
  <c r="J22" i="16"/>
  <c r="E22" i="16"/>
  <c r="E23" i="16" s="1"/>
  <c r="E24" i="16" s="1"/>
  <c r="E25" i="16" s="1"/>
  <c r="J21" i="16"/>
  <c r="J20" i="16"/>
  <c r="E20" i="16"/>
  <c r="E21" i="16" s="1"/>
  <c r="J19" i="16"/>
  <c r="J18" i="16"/>
  <c r="E18" i="16"/>
  <c r="E19" i="16" s="1"/>
  <c r="J17" i="16"/>
  <c r="J16" i="16"/>
  <c r="J15" i="16"/>
  <c r="J14" i="16"/>
  <c r="J13" i="16"/>
  <c r="J12" i="16"/>
  <c r="J11" i="16"/>
  <c r="J71" i="16" s="1"/>
  <c r="B11" i="16"/>
  <c r="B12" i="16" s="1"/>
  <c r="J10" i="16"/>
  <c r="B10" i="16"/>
  <c r="B7" i="16"/>
  <c r="J5" i="16"/>
  <c r="D5" i="16"/>
  <c r="D10" i="16" s="1"/>
  <c r="D11" i="16" s="1"/>
  <c r="D12" i="16" s="1"/>
  <c r="H18" i="16" s="1"/>
  <c r="H5" i="16" l="1"/>
  <c r="J6" i="16" s="1"/>
  <c r="D13" i="16"/>
  <c r="D14" i="16" s="1"/>
  <c r="H11" i="16" s="1"/>
  <c r="H33" i="17"/>
  <c r="D34" i="17"/>
  <c r="D61" i="17"/>
  <c r="H60" i="17"/>
  <c r="H49" i="17"/>
  <c r="D80" i="17"/>
  <c r="D81" i="17" s="1"/>
  <c r="E22" i="18"/>
  <c r="Q9" i="18"/>
  <c r="H61" i="17"/>
  <c r="D62" i="17"/>
  <c r="D82" i="17"/>
  <c r="H81" i="17"/>
  <c r="R156" i="17"/>
  <c r="R160" i="17" s="1"/>
  <c r="R154" i="17"/>
  <c r="AI210" i="17"/>
  <c r="J115" i="17"/>
  <c r="S206" i="17"/>
  <c r="Q202" i="17"/>
  <c r="K28" i="17"/>
  <c r="K69" i="17" s="1"/>
  <c r="J73" i="17" s="1"/>
  <c r="N169" i="17"/>
  <c r="N117" i="17"/>
  <c r="W180" i="17"/>
  <c r="N181" i="17"/>
  <c r="H50" i="17"/>
  <c r="D10" i="17"/>
  <c r="D11" i="17" s="1"/>
  <c r="D12" i="17" s="1"/>
  <c r="H51" i="17"/>
  <c r="N134" i="17"/>
  <c r="W133" i="17"/>
  <c r="I103" i="17"/>
  <c r="I104" i="17" s="1"/>
  <c r="J102" i="17"/>
  <c r="R156" i="16"/>
  <c r="R160" i="16" s="1"/>
  <c r="R154" i="16"/>
  <c r="S206" i="16"/>
  <c r="Q202" i="16"/>
  <c r="N118" i="16"/>
  <c r="W117" i="16"/>
  <c r="H33" i="16"/>
  <c r="D34" i="16"/>
  <c r="K64" i="16"/>
  <c r="K66" i="16" s="1"/>
  <c r="D113" i="16"/>
  <c r="N181" i="16"/>
  <c r="D47" i="16"/>
  <c r="D49" i="16" s="1"/>
  <c r="H61" i="16"/>
  <c r="H64" i="16" s="1"/>
  <c r="N135" i="16"/>
  <c r="N170" i="16"/>
  <c r="W169" i="16"/>
  <c r="K26" i="16"/>
  <c r="K41" i="16"/>
  <c r="K43" i="16" s="1"/>
  <c r="K28" i="16" s="1"/>
  <c r="K69" i="16" s="1"/>
  <c r="J73" i="16" s="1"/>
  <c r="H10" i="16" l="1"/>
  <c r="D15" i="16"/>
  <c r="H23" i="16" s="1"/>
  <c r="H53" i="17"/>
  <c r="D35" i="17"/>
  <c r="H34" i="17"/>
  <c r="N18" i="18"/>
  <c r="E24" i="18"/>
  <c r="L22" i="18"/>
  <c r="L5" i="18" s="1"/>
  <c r="O6" i="18" s="1"/>
  <c r="D63" i="17"/>
  <c r="H63" i="17" s="1"/>
  <c r="H62" i="17"/>
  <c r="H64" i="17" s="1"/>
  <c r="W181" i="17"/>
  <c r="N182" i="17"/>
  <c r="J122" i="17"/>
  <c r="O115" i="17"/>
  <c r="W117" i="17"/>
  <c r="N118" i="17"/>
  <c r="R158" i="17"/>
  <c r="R162" i="17" s="1"/>
  <c r="R164" i="17"/>
  <c r="R167" i="17" s="1"/>
  <c r="R179" i="17" s="1"/>
  <c r="R192" i="17" s="1"/>
  <c r="R194" i="17" s="1"/>
  <c r="N135" i="17"/>
  <c r="W134" i="17"/>
  <c r="N170" i="17"/>
  <c r="W169" i="17"/>
  <c r="J81" i="17"/>
  <c r="D13" i="17"/>
  <c r="H18" i="17"/>
  <c r="J75" i="17"/>
  <c r="J76" i="17"/>
  <c r="J77" i="17" s="1"/>
  <c r="H82" i="17"/>
  <c r="J82" i="17" s="1"/>
  <c r="D83" i="17"/>
  <c r="W170" i="16"/>
  <c r="N172" i="16"/>
  <c r="H34" i="16"/>
  <c r="D35" i="16"/>
  <c r="N137" i="16"/>
  <c r="W137" i="16" s="1"/>
  <c r="N136" i="16"/>
  <c r="W136" i="16" s="1"/>
  <c r="W135" i="16"/>
  <c r="R164" i="16"/>
  <c r="R167" i="16" s="1"/>
  <c r="R179" i="16" s="1"/>
  <c r="R192" i="16" s="1"/>
  <c r="R194" i="16" s="1"/>
  <c r="R158" i="16"/>
  <c r="R162" i="16" s="1"/>
  <c r="J76" i="16"/>
  <c r="J77" i="16" s="1"/>
  <c r="J75" i="16"/>
  <c r="D114" i="16"/>
  <c r="H114" i="16" s="1"/>
  <c r="J114" i="16" s="1"/>
  <c r="D80" i="16"/>
  <c r="D81" i="16" s="1"/>
  <c r="N119" i="16"/>
  <c r="W119" i="16" s="1"/>
  <c r="W118" i="16"/>
  <c r="D50" i="16"/>
  <c r="H49" i="16"/>
  <c r="N182" i="16"/>
  <c r="W181" i="16"/>
  <c r="D16" i="16" l="1"/>
  <c r="D17" i="16" s="1"/>
  <c r="H20" i="16" s="1"/>
  <c r="H12" i="16"/>
  <c r="D36" i="17"/>
  <c r="H35" i="17"/>
  <c r="Q6" i="18"/>
  <c r="Q10" i="18" s="1"/>
  <c r="O10" i="18"/>
  <c r="O18" i="18"/>
  <c r="O19" i="18" s="1"/>
  <c r="P18" i="18"/>
  <c r="P19" i="18" s="1"/>
  <c r="N19" i="18"/>
  <c r="R198" i="17"/>
  <c r="R200" i="17" s="1"/>
  <c r="R202" i="17" s="1"/>
  <c r="R196" i="17"/>
  <c r="D84" i="17"/>
  <c r="H83" i="17"/>
  <c r="N119" i="17"/>
  <c r="W119" i="17" s="1"/>
  <c r="W118" i="17"/>
  <c r="W170" i="17"/>
  <c r="N172" i="17"/>
  <c r="S115" i="17"/>
  <c r="W135" i="17"/>
  <c r="N137" i="17"/>
  <c r="W137" i="17" s="1"/>
  <c r="N136" i="17"/>
  <c r="W136" i="17" s="1"/>
  <c r="J126" i="17"/>
  <c r="O122" i="17"/>
  <c r="S122" i="17" s="1"/>
  <c r="N183" i="17"/>
  <c r="W182" i="17"/>
  <c r="D14" i="17"/>
  <c r="H10" i="17"/>
  <c r="R198" i="16"/>
  <c r="R200" i="16" s="1"/>
  <c r="R202" i="16" s="1"/>
  <c r="R196" i="16"/>
  <c r="AI210" i="16"/>
  <c r="J115" i="16"/>
  <c r="N183" i="16"/>
  <c r="W182" i="16"/>
  <c r="H81" i="16"/>
  <c r="D82" i="16"/>
  <c r="H50" i="16"/>
  <c r="D51" i="16"/>
  <c r="H35" i="16"/>
  <c r="D36" i="16"/>
  <c r="W172" i="16"/>
  <c r="N173" i="16"/>
  <c r="D18" i="16" l="1"/>
  <c r="D19" i="16" s="1"/>
  <c r="H19" i="16" s="1"/>
  <c r="H15" i="16"/>
  <c r="D37" i="17"/>
  <c r="H36" i="17"/>
  <c r="D15" i="17"/>
  <c r="H11" i="17"/>
  <c r="J83" i="17"/>
  <c r="S116" i="17"/>
  <c r="V115" i="17"/>
  <c r="D85" i="17"/>
  <c r="H84" i="17"/>
  <c r="J84" i="17" s="1"/>
  <c r="W183" i="17"/>
  <c r="N184" i="17"/>
  <c r="V122" i="17"/>
  <c r="AG122" i="17" s="1"/>
  <c r="S123" i="17"/>
  <c r="V123" i="17" s="1"/>
  <c r="AG123" i="17" s="1"/>
  <c r="W172" i="17"/>
  <c r="N173" i="17"/>
  <c r="J128" i="17"/>
  <c r="O126" i="17"/>
  <c r="J81" i="16"/>
  <c r="W183" i="16"/>
  <c r="N184" i="16"/>
  <c r="J122" i="16"/>
  <c r="O115" i="16"/>
  <c r="D52" i="16"/>
  <c r="H52" i="16" s="1"/>
  <c r="H51" i="16"/>
  <c r="H53" i="16" s="1"/>
  <c r="H36" i="16"/>
  <c r="D37" i="16"/>
  <c r="N174" i="16"/>
  <c r="W173" i="16"/>
  <c r="H82" i="16"/>
  <c r="J82" i="16" s="1"/>
  <c r="D83" i="16"/>
  <c r="D20" i="16" l="1"/>
  <c r="D21" i="16" s="1"/>
  <c r="D22" i="16" s="1"/>
  <c r="H16" i="16"/>
  <c r="H14" i="16"/>
  <c r="H37" i="17"/>
  <c r="D38" i="17"/>
  <c r="W184" i="17"/>
  <c r="N185" i="17"/>
  <c r="S126" i="17"/>
  <c r="V126" i="17" s="1"/>
  <c r="AF126" i="17" s="1"/>
  <c r="D16" i="17"/>
  <c r="D17" i="17" s="1"/>
  <c r="H12" i="17"/>
  <c r="H23" i="17"/>
  <c r="J132" i="17"/>
  <c r="O128" i="17"/>
  <c r="S128" i="17" s="1"/>
  <c r="D86" i="17"/>
  <c r="H85" i="17"/>
  <c r="N174" i="17"/>
  <c r="W173" i="17"/>
  <c r="AC115" i="17"/>
  <c r="V116" i="17"/>
  <c r="AC116" i="17" s="1"/>
  <c r="S117" i="17"/>
  <c r="H37" i="16"/>
  <c r="D38" i="16"/>
  <c r="O122" i="16"/>
  <c r="S122" i="16" s="1"/>
  <c r="J126" i="16"/>
  <c r="H17" i="16"/>
  <c r="W184" i="16"/>
  <c r="N185" i="16"/>
  <c r="D84" i="16"/>
  <c r="H83" i="16"/>
  <c r="J83" i="16" s="1"/>
  <c r="N175" i="16"/>
  <c r="W174" i="16"/>
  <c r="S115" i="16"/>
  <c r="D39" i="17" l="1"/>
  <c r="H38" i="17"/>
  <c r="V128" i="17"/>
  <c r="AE128" i="17" s="1"/>
  <c r="S129" i="17"/>
  <c r="V129" i="17" s="1"/>
  <c r="AG129" i="17" s="1"/>
  <c r="H20" i="17"/>
  <c r="D18" i="17"/>
  <c r="N175" i="17"/>
  <c r="W174" i="17"/>
  <c r="J140" i="17"/>
  <c r="O132" i="17"/>
  <c r="S132" i="17" s="1"/>
  <c r="J85" i="17"/>
  <c r="S118" i="17"/>
  <c r="V117" i="17"/>
  <c r="H86" i="17"/>
  <c r="J86" i="17" s="1"/>
  <c r="D87" i="17"/>
  <c r="N186" i="17"/>
  <c r="W185" i="17"/>
  <c r="V115" i="16"/>
  <c r="S116" i="16"/>
  <c r="H13" i="16"/>
  <c r="D23" i="16"/>
  <c r="O126" i="16"/>
  <c r="J128" i="16"/>
  <c r="W175" i="16"/>
  <c r="N176" i="16"/>
  <c r="W176" i="16" s="1"/>
  <c r="S123" i="16"/>
  <c r="V123" i="16" s="1"/>
  <c r="AG123" i="16" s="1"/>
  <c r="V122" i="16"/>
  <c r="AG122" i="16" s="1"/>
  <c r="H38" i="16"/>
  <c r="D39" i="16"/>
  <c r="D85" i="16"/>
  <c r="H84" i="16"/>
  <c r="N186" i="16"/>
  <c r="W185" i="16"/>
  <c r="D40" i="17" l="1"/>
  <c r="H40" i="17" s="1"/>
  <c r="H39" i="17"/>
  <c r="N187" i="17"/>
  <c r="W186" i="17"/>
  <c r="AL117" i="17"/>
  <c r="AC117" i="17"/>
  <c r="W175" i="17"/>
  <c r="N176" i="17"/>
  <c r="W176" i="17" s="1"/>
  <c r="V118" i="17"/>
  <c r="S119" i="17"/>
  <c r="V119" i="17" s="1"/>
  <c r="D19" i="17"/>
  <c r="H15" i="17"/>
  <c r="H88" i="17"/>
  <c r="J88" i="17"/>
  <c r="S133" i="17"/>
  <c r="V132" i="17"/>
  <c r="AC132" i="17" s="1"/>
  <c r="J142" i="17"/>
  <c r="O140" i="17"/>
  <c r="S140" i="17" s="1"/>
  <c r="V140" i="17" s="1"/>
  <c r="AE140" i="17" s="1"/>
  <c r="H87" i="17"/>
  <c r="J87" i="17" s="1"/>
  <c r="D91" i="17"/>
  <c r="O128" i="16"/>
  <c r="S128" i="16" s="1"/>
  <c r="J132" i="16"/>
  <c r="S126" i="16"/>
  <c r="V126" i="16" s="1"/>
  <c r="AF126" i="16" s="1"/>
  <c r="H22" i="16"/>
  <c r="D24" i="16"/>
  <c r="N187" i="16"/>
  <c r="W186" i="16"/>
  <c r="J84" i="16"/>
  <c r="H85" i="16"/>
  <c r="J85" i="16" s="1"/>
  <c r="D86" i="16"/>
  <c r="H39" i="16"/>
  <c r="D40" i="16"/>
  <c r="H40" i="16" s="1"/>
  <c r="H41" i="16" s="1"/>
  <c r="S117" i="16"/>
  <c r="V116" i="16"/>
  <c r="AC116" i="16" s="1"/>
  <c r="AC115" i="16"/>
  <c r="H41" i="17" l="1"/>
  <c r="AE119" i="17"/>
  <c r="AH119" i="17"/>
  <c r="J144" i="17"/>
  <c r="O142" i="17"/>
  <c r="S142" i="17" s="1"/>
  <c r="S134" i="17"/>
  <c r="V133" i="17"/>
  <c r="AC133" i="17" s="1"/>
  <c r="AC118" i="17"/>
  <c r="D92" i="17"/>
  <c r="H91" i="17"/>
  <c r="H14" i="17"/>
  <c r="H19" i="17"/>
  <c r="H16" i="17"/>
  <c r="D20" i="17"/>
  <c r="N188" i="17"/>
  <c r="W187" i="17"/>
  <c r="H86" i="16"/>
  <c r="D87" i="16"/>
  <c r="H24" i="16"/>
  <c r="D25" i="16"/>
  <c r="S118" i="16"/>
  <c r="V117" i="16"/>
  <c r="O132" i="16"/>
  <c r="S132" i="16" s="1"/>
  <c r="J140" i="16"/>
  <c r="W187" i="16"/>
  <c r="N188" i="16"/>
  <c r="S129" i="16"/>
  <c r="V129" i="16" s="1"/>
  <c r="AG129" i="16" s="1"/>
  <c r="V128" i="16"/>
  <c r="AE128" i="16" s="1"/>
  <c r="S135" i="17" l="1"/>
  <c r="V134" i="17"/>
  <c r="D21" i="17"/>
  <c r="D22" i="17" s="1"/>
  <c r="H17" i="17"/>
  <c r="J91" i="17"/>
  <c r="V142" i="17"/>
  <c r="AE142" i="17" s="1"/>
  <c r="J146" i="17"/>
  <c r="O144" i="17"/>
  <c r="S144" i="17" s="1"/>
  <c r="V144" i="17" s="1"/>
  <c r="H92" i="17"/>
  <c r="J92" i="17" s="1"/>
  <c r="D93" i="17"/>
  <c r="N189" i="17"/>
  <c r="W189" i="17" s="1"/>
  <c r="W205" i="17" s="1"/>
  <c r="W188" i="17"/>
  <c r="W188" i="16"/>
  <c r="N189" i="16"/>
  <c r="W189" i="16" s="1"/>
  <c r="W205" i="16" s="1"/>
  <c r="AC117" i="16"/>
  <c r="AL117" i="16"/>
  <c r="H25" i="16"/>
  <c r="H21" i="16"/>
  <c r="S133" i="16"/>
  <c r="V132" i="16"/>
  <c r="AC132" i="16" s="1"/>
  <c r="S119" i="16"/>
  <c r="V119" i="16" s="1"/>
  <c r="V118" i="16"/>
  <c r="AC118" i="16" s="1"/>
  <c r="O140" i="16"/>
  <c r="J142" i="16"/>
  <c r="D91" i="16"/>
  <c r="H87" i="16"/>
  <c r="J87" i="16" s="1"/>
  <c r="J86" i="16"/>
  <c r="H26" i="16" l="1"/>
  <c r="D23" i="17"/>
  <c r="H13" i="17"/>
  <c r="AC134" i="17"/>
  <c r="O146" i="17"/>
  <c r="S146" i="17" s="1"/>
  <c r="V146" i="17" s="1"/>
  <c r="AD146" i="17" s="1"/>
  <c r="J148" i="17"/>
  <c r="V135" i="17"/>
  <c r="AC135" i="17" s="1"/>
  <c r="S136" i="17"/>
  <c r="D94" i="17"/>
  <c r="H93" i="17"/>
  <c r="H91" i="16"/>
  <c r="D92" i="16"/>
  <c r="O142" i="16"/>
  <c r="S142" i="16" s="1"/>
  <c r="J144" i="16"/>
  <c r="S140" i="16"/>
  <c r="V140" i="16" s="1"/>
  <c r="AE140" i="16" s="1"/>
  <c r="H88" i="16"/>
  <c r="AH119" i="16"/>
  <c r="AE119" i="16"/>
  <c r="J88" i="16"/>
  <c r="V133" i="16"/>
  <c r="AC133" i="16" s="1"/>
  <c r="S134" i="16"/>
  <c r="O148" i="17" l="1"/>
  <c r="S148" i="17" s="1"/>
  <c r="V148" i="17" s="1"/>
  <c r="AD148" i="17" s="1"/>
  <c r="J150" i="17"/>
  <c r="J93" i="17"/>
  <c r="H94" i="17"/>
  <c r="J94" i="17" s="1"/>
  <c r="D95" i="17"/>
  <c r="H22" i="17"/>
  <c r="D24" i="17"/>
  <c r="S137" i="17"/>
  <c r="V137" i="17" s="1"/>
  <c r="AC137" i="17" s="1"/>
  <c r="V136" i="17"/>
  <c r="AC136" i="17" s="1"/>
  <c r="J91" i="16"/>
  <c r="J146" i="16"/>
  <c r="O144" i="16"/>
  <c r="V142" i="16"/>
  <c r="AE142" i="16" s="1"/>
  <c r="V134" i="16"/>
  <c r="AC134" i="16" s="1"/>
  <c r="S135" i="16"/>
  <c r="H92" i="16"/>
  <c r="J92" i="16" s="1"/>
  <c r="D93" i="16"/>
  <c r="D96" i="17" l="1"/>
  <c r="H95" i="17"/>
  <c r="J95" i="17" s="1"/>
  <c r="J152" i="17"/>
  <c r="O150" i="17"/>
  <c r="S150" i="17" s="1"/>
  <c r="V150" i="17" s="1"/>
  <c r="AD150" i="17" s="1"/>
  <c r="D25" i="17"/>
  <c r="H24" i="17"/>
  <c r="S144" i="16"/>
  <c r="J148" i="16"/>
  <c r="O146" i="16"/>
  <c r="S146" i="16" s="1"/>
  <c r="V146" i="16" s="1"/>
  <c r="AD146" i="16" s="1"/>
  <c r="D94" i="16"/>
  <c r="H93" i="16"/>
  <c r="V135" i="16"/>
  <c r="AC135" i="16" s="1"/>
  <c r="S136" i="16"/>
  <c r="H25" i="17" l="1"/>
  <c r="H21" i="17"/>
  <c r="J154" i="17"/>
  <c r="O152" i="17"/>
  <c r="S152" i="17" s="1"/>
  <c r="V152" i="17" s="1"/>
  <c r="AC152" i="17" s="1"/>
  <c r="H96" i="17"/>
  <c r="J96" i="17" s="1"/>
  <c r="D97" i="17"/>
  <c r="H94" i="16"/>
  <c r="J94" i="16" s="1"/>
  <c r="D95" i="16"/>
  <c r="O148" i="16"/>
  <c r="S148" i="16" s="1"/>
  <c r="V148" i="16" s="1"/>
  <c r="AD148" i="16" s="1"/>
  <c r="J150" i="16"/>
  <c r="S137" i="16"/>
  <c r="V137" i="16" s="1"/>
  <c r="AC137" i="16" s="1"/>
  <c r="V136" i="16"/>
  <c r="AC136" i="16" s="1"/>
  <c r="V144" i="16"/>
  <c r="J93" i="16"/>
  <c r="H97" i="17" l="1"/>
  <c r="D100" i="17"/>
  <c r="O154" i="17"/>
  <c r="S154" i="17" s="1"/>
  <c r="V154" i="17" s="1"/>
  <c r="AE154" i="17" s="1"/>
  <c r="J156" i="17"/>
  <c r="H26" i="17"/>
  <c r="O150" i="16"/>
  <c r="S150" i="16" s="1"/>
  <c r="V150" i="16" s="1"/>
  <c r="AD150" i="16" s="1"/>
  <c r="J152" i="16"/>
  <c r="D96" i="16"/>
  <c r="H95" i="16"/>
  <c r="J95" i="16" s="1"/>
  <c r="O156" i="17" l="1"/>
  <c r="S156" i="17" s="1"/>
  <c r="J158" i="17"/>
  <c r="D101" i="17"/>
  <c r="H100" i="17"/>
  <c r="J97" i="17"/>
  <c r="J98" i="17" s="1"/>
  <c r="H98" i="17"/>
  <c r="H96" i="16"/>
  <c r="J96" i="16" s="1"/>
  <c r="D97" i="16"/>
  <c r="O152" i="16"/>
  <c r="S152" i="16" s="1"/>
  <c r="V152" i="16" s="1"/>
  <c r="AC152" i="16" s="1"/>
  <c r="J154" i="16"/>
  <c r="J100" i="17" l="1"/>
  <c r="J160" i="17"/>
  <c r="O158" i="17"/>
  <c r="S158" i="17" s="1"/>
  <c r="V158" i="17" s="1"/>
  <c r="AC158" i="17" s="1"/>
  <c r="H101" i="17"/>
  <c r="J101" i="17" s="1"/>
  <c r="D102" i="17"/>
  <c r="D103" i="17" s="1"/>
  <c r="V156" i="17"/>
  <c r="AD156" i="17" s="1"/>
  <c r="J156" i="16"/>
  <c r="O154" i="16"/>
  <c r="S154" i="16" s="1"/>
  <c r="V154" i="16" s="1"/>
  <c r="AE154" i="16" s="1"/>
  <c r="H97" i="16"/>
  <c r="D100" i="16"/>
  <c r="J162" i="17" l="1"/>
  <c r="O160" i="17"/>
  <c r="S160" i="17" s="1"/>
  <c r="V160" i="17" s="1"/>
  <c r="AF160" i="17" s="1"/>
  <c r="D104" i="17"/>
  <c r="H104" i="17" s="1"/>
  <c r="J104" i="17" s="1"/>
  <c r="H103" i="17"/>
  <c r="J103" i="17" s="1"/>
  <c r="J105" i="17" s="1"/>
  <c r="J107" i="17" s="1"/>
  <c r="J108" i="17" s="1"/>
  <c r="H105" i="17"/>
  <c r="H107" i="17" s="1"/>
  <c r="D101" i="16"/>
  <c r="H100" i="16"/>
  <c r="J97" i="16"/>
  <c r="J98" i="16" s="1"/>
  <c r="H98" i="16"/>
  <c r="J158" i="16"/>
  <c r="O156" i="16"/>
  <c r="S156" i="16" s="1"/>
  <c r="J164" i="17" l="1"/>
  <c r="O162" i="17"/>
  <c r="S162" i="17" s="1"/>
  <c r="V162" i="17" s="1"/>
  <c r="AE162" i="17" s="1"/>
  <c r="V156" i="16"/>
  <c r="AD156" i="16" s="1"/>
  <c r="O158" i="16"/>
  <c r="S158" i="16" s="1"/>
  <c r="V158" i="16" s="1"/>
  <c r="AC158" i="16" s="1"/>
  <c r="J160" i="16"/>
  <c r="J100" i="16"/>
  <c r="D102" i="16"/>
  <c r="D103" i="16" s="1"/>
  <c r="H101" i="16"/>
  <c r="J101" i="16" s="1"/>
  <c r="O164" i="17" l="1"/>
  <c r="S164" i="17" s="1"/>
  <c r="J167" i="17"/>
  <c r="O160" i="16"/>
  <c r="S160" i="16" s="1"/>
  <c r="V160" i="16" s="1"/>
  <c r="AF160" i="16" s="1"/>
  <c r="J162" i="16"/>
  <c r="D104" i="16"/>
  <c r="H104" i="16" s="1"/>
  <c r="J104" i="16" s="1"/>
  <c r="H103" i="16"/>
  <c r="J179" i="17" l="1"/>
  <c r="O167" i="17"/>
  <c r="S167" i="17" s="1"/>
  <c r="V164" i="17"/>
  <c r="AF164" i="17" s="1"/>
  <c r="J103" i="16"/>
  <c r="J105" i="16" s="1"/>
  <c r="J107" i="16" s="1"/>
  <c r="J108" i="16" s="1"/>
  <c r="H105" i="16"/>
  <c r="H107" i="16" s="1"/>
  <c r="J164" i="16"/>
  <c r="O162" i="16"/>
  <c r="S162" i="16" s="1"/>
  <c r="V162" i="16" s="1"/>
  <c r="AE162" i="16" s="1"/>
  <c r="S171" i="17" l="1"/>
  <c r="V171" i="17" s="1"/>
  <c r="AE171" i="17" s="1"/>
  <c r="S168" i="17"/>
  <c r="S170" i="17"/>
  <c r="V167" i="17"/>
  <c r="AF167" i="17" s="1"/>
  <c r="J192" i="17"/>
  <c r="O179" i="17"/>
  <c r="S179" i="17" s="1"/>
  <c r="O164" i="16"/>
  <c r="S164" i="16" s="1"/>
  <c r="J167" i="16"/>
  <c r="V179" i="17" l="1"/>
  <c r="AC179" i="17" s="1"/>
  <c r="S180" i="17"/>
  <c r="J194" i="17"/>
  <c r="O192" i="17"/>
  <c r="S192" i="17" s="1"/>
  <c r="V192" i="17" s="1"/>
  <c r="AG192" i="17" s="1"/>
  <c r="AG206" i="17" s="1"/>
  <c r="AG207" i="17" s="1"/>
  <c r="V168" i="17"/>
  <c r="AF168" i="17" s="1"/>
  <c r="S169" i="17"/>
  <c r="V169" i="17" s="1"/>
  <c r="V170" i="17"/>
  <c r="AE170" i="17" s="1"/>
  <c r="S172" i="17"/>
  <c r="O167" i="16"/>
  <c r="S167" i="16" s="1"/>
  <c r="J179" i="16"/>
  <c r="V164" i="16"/>
  <c r="AF164" i="16" s="1"/>
  <c r="O194" i="17" l="1"/>
  <c r="S194" i="17" s="1"/>
  <c r="J196" i="17"/>
  <c r="V180" i="17"/>
  <c r="AC180" i="17" s="1"/>
  <c r="S181" i="17"/>
  <c r="V172" i="17"/>
  <c r="AC172" i="17" s="1"/>
  <c r="S173" i="17"/>
  <c r="J192" i="16"/>
  <c r="O179" i="16"/>
  <c r="S179" i="16" s="1"/>
  <c r="S170" i="16"/>
  <c r="S171" i="16"/>
  <c r="V171" i="16" s="1"/>
  <c r="AE171" i="16" s="1"/>
  <c r="V167" i="16"/>
  <c r="AF167" i="16" s="1"/>
  <c r="S168" i="16"/>
  <c r="V194" i="17" l="1"/>
  <c r="AC194" i="17" s="1"/>
  <c r="V173" i="17"/>
  <c r="AD173" i="17" s="1"/>
  <c r="AD206" i="17" s="1"/>
  <c r="AD207" i="17" s="1"/>
  <c r="S174" i="17"/>
  <c r="V181" i="17"/>
  <c r="AC181" i="17" s="1"/>
  <c r="S182" i="17"/>
  <c r="J198" i="17"/>
  <c r="O196" i="17"/>
  <c r="S196" i="17" s="1"/>
  <c r="V196" i="17" s="1"/>
  <c r="AE196" i="17" s="1"/>
  <c r="AE206" i="17" s="1"/>
  <c r="AE207" i="17" s="1"/>
  <c r="S169" i="16"/>
  <c r="V169" i="16" s="1"/>
  <c r="V168" i="16"/>
  <c r="AF168" i="16" s="1"/>
  <c r="S172" i="16"/>
  <c r="V170" i="16"/>
  <c r="AE170" i="16" s="1"/>
  <c r="V179" i="16"/>
  <c r="AC179" i="16" s="1"/>
  <c r="S180" i="16"/>
  <c r="O192" i="16"/>
  <c r="S192" i="16" s="1"/>
  <c r="V192" i="16" s="1"/>
  <c r="AG192" i="16" s="1"/>
  <c r="AG206" i="16" s="1"/>
  <c r="AG207" i="16" s="1"/>
  <c r="J194" i="16"/>
  <c r="O198" i="17" l="1"/>
  <c r="S198" i="17" s="1"/>
  <c r="V198" i="17" s="1"/>
  <c r="AC198" i="17" s="1"/>
  <c r="J200" i="17"/>
  <c r="S183" i="17"/>
  <c r="V182" i="17"/>
  <c r="AC182" i="17" s="1"/>
  <c r="S175" i="17"/>
  <c r="V174" i="17"/>
  <c r="AC174" i="17" s="1"/>
  <c r="V180" i="16"/>
  <c r="AC180" i="16" s="1"/>
  <c r="S181" i="16"/>
  <c r="S173" i="16"/>
  <c r="V172" i="16"/>
  <c r="AC172" i="16" s="1"/>
  <c r="O194" i="16"/>
  <c r="S194" i="16" s="1"/>
  <c r="V194" i="16" s="1"/>
  <c r="AC194" i="16" s="1"/>
  <c r="J196" i="16"/>
  <c r="V175" i="17" l="1"/>
  <c r="AC175" i="17" s="1"/>
  <c r="S176" i="17"/>
  <c r="V176" i="17" s="1"/>
  <c r="AH176" i="17" s="1"/>
  <c r="AH206" i="17" s="1"/>
  <c r="AH207" i="17" s="1"/>
  <c r="V183" i="17"/>
  <c r="AC183" i="17" s="1"/>
  <c r="S184" i="17"/>
  <c r="J202" i="17"/>
  <c r="O200" i="17"/>
  <c r="S200" i="17" s="1"/>
  <c r="S174" i="16"/>
  <c r="V173" i="16"/>
  <c r="AD173" i="16" s="1"/>
  <c r="AD206" i="16" s="1"/>
  <c r="AD207" i="16" s="1"/>
  <c r="J198" i="16"/>
  <c r="O196" i="16"/>
  <c r="S196" i="16" s="1"/>
  <c r="V196" i="16" s="1"/>
  <c r="AE196" i="16" s="1"/>
  <c r="AE206" i="16" s="1"/>
  <c r="AE207" i="16" s="1"/>
  <c r="S182" i="16"/>
  <c r="V181" i="16"/>
  <c r="AC181" i="16" s="1"/>
  <c r="V200" i="17" l="1"/>
  <c r="AF200" i="17" s="1"/>
  <c r="J208" i="17"/>
  <c r="O202" i="17"/>
  <c r="V184" i="17"/>
  <c r="AC184" i="17" s="1"/>
  <c r="S185" i="17"/>
  <c r="S183" i="16"/>
  <c r="V182" i="16"/>
  <c r="AC182" i="16" s="1"/>
  <c r="O198" i="16"/>
  <c r="S198" i="16" s="1"/>
  <c r="J200" i="16"/>
  <c r="S175" i="16"/>
  <c r="V174" i="16"/>
  <c r="AC174" i="16" s="1"/>
  <c r="V185" i="17" l="1"/>
  <c r="AC185" i="17" s="1"/>
  <c r="S186" i="17"/>
  <c r="S202" i="17"/>
  <c r="O205" i="17"/>
  <c r="V175" i="16"/>
  <c r="AC175" i="16" s="1"/>
  <c r="S176" i="16"/>
  <c r="V176" i="16" s="1"/>
  <c r="AH176" i="16" s="1"/>
  <c r="AH206" i="16" s="1"/>
  <c r="AH207" i="16" s="1"/>
  <c r="O200" i="16"/>
  <c r="S200" i="16" s="1"/>
  <c r="V200" i="16" s="1"/>
  <c r="AF200" i="16" s="1"/>
  <c r="J202" i="16"/>
  <c r="V198" i="16"/>
  <c r="AC198" i="16" s="1"/>
  <c r="V183" i="16"/>
  <c r="AC183" i="16" s="1"/>
  <c r="S184" i="16"/>
  <c r="V202" i="17" l="1"/>
  <c r="S205" i="17"/>
  <c r="S207" i="17" s="1"/>
  <c r="S187" i="17"/>
  <c r="V186" i="17"/>
  <c r="AC186" i="17" s="1"/>
  <c r="O202" i="16"/>
  <c r="J208" i="16"/>
  <c r="S185" i="16"/>
  <c r="V184" i="16"/>
  <c r="AC184" i="16" s="1"/>
  <c r="S188" i="17" l="1"/>
  <c r="V187" i="17"/>
  <c r="AC187" i="17" s="1"/>
  <c r="AF202" i="17"/>
  <c r="AF206" i="17" s="1"/>
  <c r="AF207" i="17" s="1"/>
  <c r="S186" i="16"/>
  <c r="V185" i="16"/>
  <c r="AC185" i="16" s="1"/>
  <c r="S202" i="16"/>
  <c r="O205" i="16"/>
  <c r="V188" i="17" l="1"/>
  <c r="S189" i="17"/>
  <c r="V189" i="17" s="1"/>
  <c r="AC189" i="17" s="1"/>
  <c r="V202" i="16"/>
  <c r="S205" i="16"/>
  <c r="S207" i="16" s="1"/>
  <c r="S187" i="16"/>
  <c r="V186" i="16"/>
  <c r="AC186" i="16" s="1"/>
  <c r="AC188" i="17" l="1"/>
  <c r="AC206" i="17" s="1"/>
  <c r="AC207" i="17" s="1"/>
  <c r="AI207" i="17" s="1"/>
  <c r="AI209" i="17" s="1"/>
  <c r="AI211" i="17" s="1"/>
  <c r="V205" i="17"/>
  <c r="AF202" i="16"/>
  <c r="AF206" i="16" s="1"/>
  <c r="AF207" i="16" s="1"/>
  <c r="V187" i="16"/>
  <c r="AC187" i="16" s="1"/>
  <c r="S188" i="16"/>
  <c r="AL211" i="17" l="1"/>
  <c r="AL213" i="17" s="1"/>
  <c r="AL216" i="17" s="1"/>
  <c r="AN216" i="17" s="1"/>
  <c r="AA114" i="17"/>
  <c r="V188" i="16"/>
  <c r="AC188" i="16" s="1"/>
  <c r="S189" i="16"/>
  <c r="V189" i="16" s="1"/>
  <c r="AC189" i="16" s="1"/>
  <c r="V205" i="16"/>
  <c r="AC206" i="16" l="1"/>
  <c r="AC207" i="16" s="1"/>
  <c r="AI207" i="16" s="1"/>
  <c r="AI209" i="16" s="1"/>
  <c r="AI211" i="16" s="1"/>
  <c r="AA114" i="16" s="1"/>
  <c r="F23" i="8" l="1"/>
  <c r="AD82" i="15"/>
  <c r="AD83" i="15" s="1"/>
  <c r="AD84" i="15" s="1"/>
  <c r="AD85" i="15" s="1"/>
  <c r="AD86" i="15" s="1"/>
  <c r="AD87" i="15" s="1"/>
  <c r="AD88" i="15" s="1"/>
  <c r="AD89" i="15" s="1"/>
  <c r="AD90" i="15" s="1"/>
  <c r="AD91" i="15" s="1"/>
  <c r="AD92" i="15" s="1"/>
  <c r="AD93" i="15" s="1"/>
  <c r="AD94" i="15" s="1"/>
  <c r="AD95" i="15" s="1"/>
  <c r="AD96" i="15" s="1"/>
  <c r="AD97" i="15" s="1"/>
  <c r="AD98" i="15" s="1"/>
  <c r="AD99" i="15" s="1"/>
  <c r="AD100" i="15" s="1"/>
  <c r="AD101" i="15" s="1"/>
  <c r="AD102" i="15" s="1"/>
  <c r="AD103" i="15" s="1"/>
  <c r="AD104" i="15" s="1"/>
  <c r="AD105" i="15" s="1"/>
  <c r="AD106" i="15" s="1"/>
  <c r="AD80" i="15"/>
  <c r="AD81" i="15" s="1"/>
  <c r="AF76" i="15"/>
  <c r="AF77" i="15" s="1"/>
  <c r="AF78" i="15" s="1"/>
  <c r="AF79" i="15" s="1"/>
  <c r="AF80" i="15" s="1"/>
  <c r="AF81" i="15" s="1"/>
  <c r="AF82" i="15" s="1"/>
  <c r="AF83" i="15" s="1"/>
  <c r="AF84" i="15" s="1"/>
  <c r="AF85" i="15" s="1"/>
  <c r="AF86" i="15" s="1"/>
  <c r="AF87" i="15" s="1"/>
  <c r="AF88" i="15" s="1"/>
  <c r="AF89" i="15" s="1"/>
  <c r="AF90" i="15" s="1"/>
  <c r="AF91" i="15" s="1"/>
  <c r="AF92" i="15" s="1"/>
  <c r="AF93" i="15" s="1"/>
  <c r="AF94" i="15" s="1"/>
  <c r="AF95" i="15" s="1"/>
  <c r="AF96" i="15" s="1"/>
  <c r="AF97" i="15" s="1"/>
  <c r="AF98" i="15" s="1"/>
  <c r="AF99" i="15" s="1"/>
  <c r="AF100" i="15" s="1"/>
  <c r="AF101" i="15" s="1"/>
  <c r="AF102" i="15" s="1"/>
  <c r="AF103" i="15" s="1"/>
  <c r="AF104" i="15" s="1"/>
  <c r="AF105" i="15" s="1"/>
  <c r="AF106" i="15" s="1"/>
  <c r="AD76" i="15"/>
  <c r="AD77" i="15" s="1"/>
  <c r="AD78" i="15" s="1"/>
  <c r="AD79" i="15" s="1"/>
  <c r="AD75" i="15"/>
  <c r="AF74" i="15"/>
  <c r="AF75" i="15" s="1"/>
  <c r="O72" i="15"/>
  <c r="Q70" i="15" s="1"/>
  <c r="S71" i="15"/>
  <c r="DE70" i="15"/>
  <c r="DE69" i="15"/>
  <c r="DE67" i="15"/>
  <c r="DZ56" i="15"/>
  <c r="DY56" i="15"/>
  <c r="DF55" i="15"/>
  <c r="DB53" i="15"/>
  <c r="CZ53" i="15" s="1"/>
  <c r="CZ65" i="15" s="1"/>
  <c r="CX53" i="15"/>
  <c r="CW51" i="15"/>
  <c r="CZ46" i="15"/>
  <c r="CZ44" i="15"/>
  <c r="CZ43" i="15"/>
  <c r="CZ42" i="15"/>
  <c r="CZ41" i="15"/>
  <c r="CZ40" i="15"/>
  <c r="CZ38" i="15"/>
  <c r="C38" i="15"/>
  <c r="C37" i="15"/>
  <c r="CZ36" i="15"/>
  <c r="D36" i="15"/>
  <c r="DC35" i="15"/>
  <c r="DD32" i="15"/>
  <c r="EE31" i="15"/>
  <c r="EE32" i="15" s="1"/>
  <c r="EE33" i="15" s="1"/>
  <c r="EE34" i="15" s="1"/>
  <c r="EE35" i="15" s="1"/>
  <c r="EE36" i="15" s="1"/>
  <c r="EE37" i="15" s="1"/>
  <c r="EE38" i="15" s="1"/>
  <c r="EE39" i="15" s="1"/>
  <c r="EE40" i="15" s="1"/>
  <c r="EE41" i="15" s="1"/>
  <c r="EE42" i="15" s="1"/>
  <c r="EE43" i="15" s="1"/>
  <c r="EE44" i="15" s="1"/>
  <c r="EE45" i="15" s="1"/>
  <c r="EE46" i="15" s="1"/>
  <c r="EE47" i="15" s="1"/>
  <c r="EE48" i="15" s="1"/>
  <c r="EE49" i="15" s="1"/>
  <c r="EE50" i="15" s="1"/>
  <c r="EE51" i="15" s="1"/>
  <c r="EE52" i="15" s="1"/>
  <c r="EE53" i="15" s="1"/>
  <c r="EE54" i="15" s="1"/>
  <c r="EE55" i="15" s="1"/>
  <c r="DQ30" i="15"/>
  <c r="DQ31" i="15" s="1"/>
  <c r="DQ32" i="15" s="1"/>
  <c r="DQ33" i="15" s="1"/>
  <c r="DQ34" i="15" s="1"/>
  <c r="DQ35" i="15" s="1"/>
  <c r="DQ36" i="15" s="1"/>
  <c r="DQ37" i="15" s="1"/>
  <c r="DQ38" i="15" s="1"/>
  <c r="DQ39" i="15" s="1"/>
  <c r="DQ40" i="15" s="1"/>
  <c r="DQ41" i="15" s="1"/>
  <c r="DQ42" i="15" s="1"/>
  <c r="DQ43" i="15" s="1"/>
  <c r="DQ44" i="15" s="1"/>
  <c r="DQ45" i="15" s="1"/>
  <c r="DQ46" i="15" s="1"/>
  <c r="DQ47" i="15" s="1"/>
  <c r="DQ48" i="15" s="1"/>
  <c r="DQ49" i="15" s="1"/>
  <c r="DQ50" i="15" s="1"/>
  <c r="DQ51" i="15" s="1"/>
  <c r="DQ52" i="15" s="1"/>
  <c r="DQ53" i="15" s="1"/>
  <c r="DQ54" i="15" s="1"/>
  <c r="DQ55" i="15" s="1"/>
  <c r="EI28" i="15"/>
  <c r="EI29" i="15" s="1"/>
  <c r="EI30" i="15" s="1"/>
  <c r="EI31" i="15" s="1"/>
  <c r="EI32" i="15" s="1"/>
  <c r="EI33" i="15" s="1"/>
  <c r="EI34" i="15" s="1"/>
  <c r="EI35" i="15" s="1"/>
  <c r="EI36" i="15" s="1"/>
  <c r="EI37" i="15" s="1"/>
  <c r="EI38" i="15" s="1"/>
  <c r="EI39" i="15" s="1"/>
  <c r="EI40" i="15" s="1"/>
  <c r="EI41" i="15" s="1"/>
  <c r="EI42" i="15" s="1"/>
  <c r="EI43" i="15" s="1"/>
  <c r="EI44" i="15" s="1"/>
  <c r="EI45" i="15" s="1"/>
  <c r="EI46" i="15" s="1"/>
  <c r="EI47" i="15" s="1"/>
  <c r="EI48" i="15" s="1"/>
  <c r="EI49" i="15" s="1"/>
  <c r="EI50" i="15" s="1"/>
  <c r="EI51" i="15" s="1"/>
  <c r="EI52" i="15" s="1"/>
  <c r="EI53" i="15" s="1"/>
  <c r="EI54" i="15" s="1"/>
  <c r="EI55" i="15" s="1"/>
  <c r="EI27" i="15"/>
  <c r="DO27" i="15"/>
  <c r="DO28" i="15" s="1"/>
  <c r="DO29" i="15" s="1"/>
  <c r="DO30" i="15" s="1"/>
  <c r="DO31" i="15" s="1"/>
  <c r="DO32" i="15" s="1"/>
  <c r="DO33" i="15" s="1"/>
  <c r="DO34" i="15" s="1"/>
  <c r="DO35" i="15" s="1"/>
  <c r="DO36" i="15" s="1"/>
  <c r="DO37" i="15" s="1"/>
  <c r="DO38" i="15" s="1"/>
  <c r="DO39" i="15" s="1"/>
  <c r="DO40" i="15" s="1"/>
  <c r="DO41" i="15" s="1"/>
  <c r="DO42" i="15" s="1"/>
  <c r="DO43" i="15" s="1"/>
  <c r="DO44" i="15" s="1"/>
  <c r="DO45" i="15" s="1"/>
  <c r="DO46" i="15" s="1"/>
  <c r="DO47" i="15" s="1"/>
  <c r="DO48" i="15" s="1"/>
  <c r="DO49" i="15" s="1"/>
  <c r="DO50" i="15" s="1"/>
  <c r="DO51" i="15" s="1"/>
  <c r="DO52" i="15" s="1"/>
  <c r="DO53" i="15" s="1"/>
  <c r="DO54" i="15" s="1"/>
  <c r="DO55" i="15" s="1"/>
  <c r="N27" i="15"/>
  <c r="R27" i="15" s="1"/>
  <c r="V27" i="15" s="1"/>
  <c r="Z27" i="15" s="1"/>
  <c r="AD27" i="15" s="1"/>
  <c r="L27" i="15"/>
  <c r="P27" i="15" s="1"/>
  <c r="T27" i="15" s="1"/>
  <c r="X27" i="15" s="1"/>
  <c r="AB27" i="15" s="1"/>
  <c r="AF27" i="15" s="1"/>
  <c r="AJ27" i="15" s="1"/>
  <c r="AN27" i="15" s="1"/>
  <c r="AR27" i="15" s="1"/>
  <c r="AV27" i="15" s="1"/>
  <c r="AZ27" i="15" s="1"/>
  <c r="EE26" i="15"/>
  <c r="EE27" i="15" s="1"/>
  <c r="EE28" i="15" s="1"/>
  <c r="EE29" i="15" s="1"/>
  <c r="EE30" i="15" s="1"/>
  <c r="DO26" i="15"/>
  <c r="DQ25" i="15"/>
  <c r="DQ26" i="15" s="1"/>
  <c r="DQ27" i="15" s="1"/>
  <c r="DQ28" i="15" s="1"/>
  <c r="DQ29" i="15" s="1"/>
  <c r="DO25" i="15"/>
  <c r="CV25" i="15"/>
  <c r="DB25" i="15" s="1"/>
  <c r="R25" i="15"/>
  <c r="V25" i="15" s="1"/>
  <c r="Z25" i="15" s="1"/>
  <c r="AD25" i="15" s="1"/>
  <c r="P25" i="15"/>
  <c r="T25" i="15" s="1"/>
  <c r="X25" i="15" s="1"/>
  <c r="AB25" i="15" s="1"/>
  <c r="CR25" i="15" s="1"/>
  <c r="N25" i="15"/>
  <c r="L25" i="15"/>
  <c r="EI24" i="15"/>
  <c r="EI25" i="15" s="1"/>
  <c r="EI26" i="15" s="1"/>
  <c r="DU24" i="15"/>
  <c r="DU25" i="15" s="1"/>
  <c r="DU26" i="15" s="1"/>
  <c r="DU27" i="15" s="1"/>
  <c r="DU28" i="15" s="1"/>
  <c r="DU29" i="15" s="1"/>
  <c r="DU30" i="15" s="1"/>
  <c r="DU31" i="15" s="1"/>
  <c r="DU32" i="15" s="1"/>
  <c r="DU33" i="15" s="1"/>
  <c r="DU34" i="15" s="1"/>
  <c r="DU35" i="15" s="1"/>
  <c r="DU36" i="15" s="1"/>
  <c r="DU37" i="15" s="1"/>
  <c r="DU38" i="15" s="1"/>
  <c r="DU39" i="15" s="1"/>
  <c r="DU40" i="15" s="1"/>
  <c r="DU41" i="15" s="1"/>
  <c r="DU42" i="15" s="1"/>
  <c r="DU43" i="15" s="1"/>
  <c r="DU44" i="15" s="1"/>
  <c r="DU45" i="15" s="1"/>
  <c r="DU46" i="15" s="1"/>
  <c r="DU47" i="15" s="1"/>
  <c r="DU48" i="15" s="1"/>
  <c r="DU49" i="15" s="1"/>
  <c r="DU50" i="15" s="1"/>
  <c r="DU51" i="15" s="1"/>
  <c r="DU52" i="15" s="1"/>
  <c r="DU53" i="15" s="1"/>
  <c r="DU54" i="15" s="1"/>
  <c r="DU55" i="15" s="1"/>
  <c r="DQ24" i="15"/>
  <c r="DO24" i="15"/>
  <c r="DR23" i="15"/>
  <c r="DP24" i="15" s="1"/>
  <c r="X23" i="15"/>
  <c r="AB23" i="15" s="1"/>
  <c r="R23" i="15"/>
  <c r="V23" i="15" s="1"/>
  <c r="Z23" i="15" s="1"/>
  <c r="AD23" i="15" s="1"/>
  <c r="CT23" i="15" s="1"/>
  <c r="CX23" i="15" s="1"/>
  <c r="N23" i="15"/>
  <c r="L23" i="15"/>
  <c r="P23" i="15" s="1"/>
  <c r="T23" i="15" s="1"/>
  <c r="D23" i="15"/>
  <c r="B22" i="15"/>
  <c r="AF21" i="15"/>
  <c r="AJ21" i="15" s="1"/>
  <c r="AN21" i="15" s="1"/>
  <c r="AR21" i="15" s="1"/>
  <c r="V21" i="15"/>
  <c r="Z21" i="15" s="1"/>
  <c r="AD21" i="15" s="1"/>
  <c r="R21" i="15"/>
  <c r="P21" i="15"/>
  <c r="T21" i="15" s="1"/>
  <c r="X21" i="15" s="1"/>
  <c r="AB21" i="15" s="1"/>
  <c r="CR21" i="15" s="1"/>
  <c r="CV21" i="15" s="1"/>
  <c r="DB21" i="15" s="1"/>
  <c r="N21" i="15"/>
  <c r="L21" i="15"/>
  <c r="B21" i="15"/>
  <c r="DV20" i="15"/>
  <c r="DV38" i="15" s="1"/>
  <c r="CR17" i="15"/>
  <c r="CV17" i="15" s="1"/>
  <c r="DB17" i="15" s="1"/>
  <c r="AV17" i="15"/>
  <c r="AZ17" i="15" s="1"/>
  <c r="AF17" i="15"/>
  <c r="AJ17" i="15" s="1"/>
  <c r="AN17" i="15" s="1"/>
  <c r="AR17" i="15" s="1"/>
  <c r="BD17" i="15" s="1"/>
  <c r="BH17" i="15" s="1"/>
  <c r="BL17" i="15" s="1"/>
  <c r="BP17" i="15" s="1"/>
  <c r="BT17" i="15" s="1"/>
  <c r="BX17" i="15" s="1"/>
  <c r="X17" i="15"/>
  <c r="AB17" i="15" s="1"/>
  <c r="P17" i="15"/>
  <c r="T17" i="15" s="1"/>
  <c r="N17" i="15"/>
  <c r="R17" i="15" s="1"/>
  <c r="V17" i="15" s="1"/>
  <c r="Z17" i="15" s="1"/>
  <c r="AD17" i="15" s="1"/>
  <c r="L17" i="15"/>
  <c r="D17" i="15"/>
  <c r="T14" i="15"/>
  <c r="X14" i="15" s="1"/>
  <c r="AB14" i="15" s="1"/>
  <c r="N14" i="15"/>
  <c r="R14" i="15" s="1"/>
  <c r="V14" i="15" s="1"/>
  <c r="Z14" i="15" s="1"/>
  <c r="AD14" i="15" s="1"/>
  <c r="L14" i="15"/>
  <c r="P14" i="15" s="1"/>
  <c r="CR12" i="15"/>
  <c r="CV12" i="15" s="1"/>
  <c r="DB12" i="15" s="1"/>
  <c r="BD12" i="15"/>
  <c r="BH12" i="15" s="1"/>
  <c r="BL12" i="15" s="1"/>
  <c r="BP12" i="15" s="1"/>
  <c r="BT12" i="15" s="1"/>
  <c r="BX12" i="15" s="1"/>
  <c r="CB12" i="15" s="1"/>
  <c r="CF12" i="15" s="1"/>
  <c r="Z12" i="15"/>
  <c r="AD12" i="15" s="1"/>
  <c r="X12" i="15"/>
  <c r="AB12" i="15" s="1"/>
  <c r="AF12" i="15" s="1"/>
  <c r="AJ12" i="15" s="1"/>
  <c r="AN12" i="15" s="1"/>
  <c r="AR12" i="15" s="1"/>
  <c r="AV12" i="15" s="1"/>
  <c r="AZ12" i="15" s="1"/>
  <c r="P12" i="15"/>
  <c r="T12" i="15" s="1"/>
  <c r="N12" i="15"/>
  <c r="R12" i="15" s="1"/>
  <c r="V12" i="15" s="1"/>
  <c r="L12" i="15"/>
  <c r="E12" i="15"/>
  <c r="E13" i="15" s="1"/>
  <c r="N10" i="15"/>
  <c r="R10" i="15" s="1"/>
  <c r="V10" i="15" s="1"/>
  <c r="Z10" i="15" s="1"/>
  <c r="AD10" i="15" s="1"/>
  <c r="L10" i="15"/>
  <c r="P10" i="15" s="1"/>
  <c r="T10" i="15" s="1"/>
  <c r="X10" i="15" s="1"/>
  <c r="AB10" i="15" s="1"/>
  <c r="E10" i="15"/>
  <c r="V5" i="15"/>
  <c r="Z5" i="15" s="1"/>
  <c r="AD5" i="15" s="1"/>
  <c r="R5" i="15"/>
  <c r="N5" i="15"/>
  <c r="L5" i="15"/>
  <c r="P5" i="15" s="1"/>
  <c r="T5" i="15" s="1"/>
  <c r="X5" i="15" s="1"/>
  <c r="AB5" i="15" s="1"/>
  <c r="DB4" i="15"/>
  <c r="DB3" i="15" s="1"/>
  <c r="AD80" i="14"/>
  <c r="AD81" i="14" s="1"/>
  <c r="AD82" i="14" s="1"/>
  <c r="AD83" i="14" s="1"/>
  <c r="AD84" i="14" s="1"/>
  <c r="AD85" i="14" s="1"/>
  <c r="AD86" i="14" s="1"/>
  <c r="AD87" i="14" s="1"/>
  <c r="AD88" i="14" s="1"/>
  <c r="AD89" i="14" s="1"/>
  <c r="AD90" i="14" s="1"/>
  <c r="AD91" i="14" s="1"/>
  <c r="AD92" i="14" s="1"/>
  <c r="AD93" i="14" s="1"/>
  <c r="AD94" i="14" s="1"/>
  <c r="AD95" i="14" s="1"/>
  <c r="AD96" i="14" s="1"/>
  <c r="AD97" i="14" s="1"/>
  <c r="AD98" i="14" s="1"/>
  <c r="AD99" i="14" s="1"/>
  <c r="AD100" i="14" s="1"/>
  <c r="AD101" i="14" s="1"/>
  <c r="AD102" i="14" s="1"/>
  <c r="AD103" i="14" s="1"/>
  <c r="AD104" i="14" s="1"/>
  <c r="AD105" i="14" s="1"/>
  <c r="AD106" i="14" s="1"/>
  <c r="AD75" i="14"/>
  <c r="AD76" i="14" s="1"/>
  <c r="AD77" i="14" s="1"/>
  <c r="AD78" i="14" s="1"/>
  <c r="AD79" i="14" s="1"/>
  <c r="AF74" i="14"/>
  <c r="AG74" i="14" s="1"/>
  <c r="AE75" i="14" s="1"/>
  <c r="O72" i="14"/>
  <c r="Q70" i="14" s="1"/>
  <c r="S71" i="14"/>
  <c r="DE69" i="14"/>
  <c r="DE70" i="14" s="1"/>
  <c r="DE67" i="14"/>
  <c r="DZ56" i="14"/>
  <c r="DY56" i="14"/>
  <c r="DB53" i="14"/>
  <c r="CZ53" i="14" s="1"/>
  <c r="CZ65" i="14" s="1"/>
  <c r="CX53" i="14"/>
  <c r="EI52" i="14"/>
  <c r="EI53" i="14" s="1"/>
  <c r="EI54" i="14" s="1"/>
  <c r="EI55" i="14" s="1"/>
  <c r="CZ46" i="14"/>
  <c r="CZ44" i="14"/>
  <c r="CZ43" i="14"/>
  <c r="CZ42" i="14"/>
  <c r="CZ41" i="14"/>
  <c r="CZ40" i="14"/>
  <c r="C39" i="14"/>
  <c r="C40" i="14" s="1"/>
  <c r="CZ38" i="14"/>
  <c r="C37" i="14"/>
  <c r="C38" i="14" s="1"/>
  <c r="CZ36" i="14"/>
  <c r="D36" i="14"/>
  <c r="D37" i="14" s="1"/>
  <c r="D38" i="14" s="1"/>
  <c r="D39" i="14" s="1"/>
  <c r="DC35" i="14"/>
  <c r="DD32" i="14"/>
  <c r="EE28" i="14"/>
  <c r="EE29" i="14" s="1"/>
  <c r="EE30" i="14" s="1"/>
  <c r="EE31" i="14" s="1"/>
  <c r="EE32" i="14" s="1"/>
  <c r="EE33" i="14" s="1"/>
  <c r="EE34" i="14" s="1"/>
  <c r="EE35" i="14" s="1"/>
  <c r="EE36" i="14" s="1"/>
  <c r="EE37" i="14" s="1"/>
  <c r="EE38" i="14" s="1"/>
  <c r="EE39" i="14" s="1"/>
  <c r="EE40" i="14" s="1"/>
  <c r="EE41" i="14" s="1"/>
  <c r="EE42" i="14" s="1"/>
  <c r="EE43" i="14" s="1"/>
  <c r="EE44" i="14" s="1"/>
  <c r="EE45" i="14" s="1"/>
  <c r="EE46" i="14" s="1"/>
  <c r="EE47" i="14" s="1"/>
  <c r="EE48" i="14" s="1"/>
  <c r="EE49" i="14" s="1"/>
  <c r="EE50" i="14" s="1"/>
  <c r="EE51" i="14" s="1"/>
  <c r="EE52" i="14" s="1"/>
  <c r="EE53" i="14" s="1"/>
  <c r="EE54" i="14" s="1"/>
  <c r="EE55" i="14" s="1"/>
  <c r="DU27" i="14"/>
  <c r="DU28" i="14" s="1"/>
  <c r="DU29" i="14" s="1"/>
  <c r="DU30" i="14" s="1"/>
  <c r="DU31" i="14" s="1"/>
  <c r="DU32" i="14" s="1"/>
  <c r="DU33" i="14" s="1"/>
  <c r="DU34" i="14" s="1"/>
  <c r="DU35" i="14" s="1"/>
  <c r="DU36" i="14" s="1"/>
  <c r="DU37" i="14" s="1"/>
  <c r="DU38" i="14" s="1"/>
  <c r="DU39" i="14" s="1"/>
  <c r="DU40" i="14" s="1"/>
  <c r="DU41" i="14" s="1"/>
  <c r="DU42" i="14" s="1"/>
  <c r="DU43" i="14" s="1"/>
  <c r="DU44" i="14" s="1"/>
  <c r="DU45" i="14" s="1"/>
  <c r="DU46" i="14" s="1"/>
  <c r="DU47" i="14" s="1"/>
  <c r="DU48" i="14" s="1"/>
  <c r="DU49" i="14" s="1"/>
  <c r="DU50" i="14" s="1"/>
  <c r="DU51" i="14" s="1"/>
  <c r="DU52" i="14" s="1"/>
  <c r="DU53" i="14" s="1"/>
  <c r="DU54" i="14" s="1"/>
  <c r="DU55" i="14" s="1"/>
  <c r="DO27" i="14"/>
  <c r="DO28" i="14" s="1"/>
  <c r="DO29" i="14" s="1"/>
  <c r="DO30" i="14" s="1"/>
  <c r="DO31" i="14" s="1"/>
  <c r="DO32" i="14" s="1"/>
  <c r="DO33" i="14" s="1"/>
  <c r="DO34" i="14" s="1"/>
  <c r="DO35" i="14" s="1"/>
  <c r="DO36" i="14" s="1"/>
  <c r="DO37" i="14" s="1"/>
  <c r="DO38" i="14" s="1"/>
  <c r="DO39" i="14" s="1"/>
  <c r="DO40" i="14" s="1"/>
  <c r="DO41" i="14" s="1"/>
  <c r="DO42" i="14" s="1"/>
  <c r="DO43" i="14" s="1"/>
  <c r="DO44" i="14" s="1"/>
  <c r="DO45" i="14" s="1"/>
  <c r="DO46" i="14" s="1"/>
  <c r="DO47" i="14" s="1"/>
  <c r="DO48" i="14" s="1"/>
  <c r="DO49" i="14" s="1"/>
  <c r="DO50" i="14" s="1"/>
  <c r="DO51" i="14" s="1"/>
  <c r="DO52" i="14" s="1"/>
  <c r="DO53" i="14" s="1"/>
  <c r="DO54" i="14" s="1"/>
  <c r="DO55" i="14" s="1"/>
  <c r="CX27" i="14"/>
  <c r="T27" i="14"/>
  <c r="X27" i="14" s="1"/>
  <c r="AB27" i="14" s="1"/>
  <c r="N27" i="14"/>
  <c r="R27" i="14" s="1"/>
  <c r="V27" i="14" s="1"/>
  <c r="Z27" i="14" s="1"/>
  <c r="AD27" i="14" s="1"/>
  <c r="CT27" i="14" s="1"/>
  <c r="L27" i="14"/>
  <c r="P27" i="14" s="1"/>
  <c r="EE26" i="14"/>
  <c r="EE27" i="14" s="1"/>
  <c r="DU26" i="14"/>
  <c r="DO25" i="14"/>
  <c r="DO26" i="14" s="1"/>
  <c r="AH25" i="14"/>
  <c r="AL25" i="14" s="1"/>
  <c r="AP25" i="14" s="1"/>
  <c r="AT25" i="14" s="1"/>
  <c r="AX25" i="14" s="1"/>
  <c r="BB25" i="14" s="1"/>
  <c r="AF25" i="14"/>
  <c r="AJ25" i="14" s="1"/>
  <c r="AN25" i="14" s="1"/>
  <c r="AR25" i="14" s="1"/>
  <c r="R25" i="14"/>
  <c r="V25" i="14" s="1"/>
  <c r="Z25" i="14" s="1"/>
  <c r="AD25" i="14" s="1"/>
  <c r="CT25" i="14" s="1"/>
  <c r="CX25" i="14" s="1"/>
  <c r="P25" i="14"/>
  <c r="T25" i="14" s="1"/>
  <c r="X25" i="14" s="1"/>
  <c r="AB25" i="14" s="1"/>
  <c r="CR25" i="14" s="1"/>
  <c r="CV25" i="14" s="1"/>
  <c r="DB25" i="14" s="1"/>
  <c r="N25" i="14"/>
  <c r="L25" i="14"/>
  <c r="EI24" i="14"/>
  <c r="EI25" i="14" s="1"/>
  <c r="EI26" i="14" s="1"/>
  <c r="EI27" i="14" s="1"/>
  <c r="EI28" i="14" s="1"/>
  <c r="EI29" i="14" s="1"/>
  <c r="EI30" i="14" s="1"/>
  <c r="EI31" i="14" s="1"/>
  <c r="EI32" i="14" s="1"/>
  <c r="EI33" i="14" s="1"/>
  <c r="EI34" i="14" s="1"/>
  <c r="EI35" i="14" s="1"/>
  <c r="EI36" i="14" s="1"/>
  <c r="EI37" i="14" s="1"/>
  <c r="EI38" i="14" s="1"/>
  <c r="EI39" i="14" s="1"/>
  <c r="EI40" i="14" s="1"/>
  <c r="EI41" i="14" s="1"/>
  <c r="EI42" i="14" s="1"/>
  <c r="EI43" i="14" s="1"/>
  <c r="EI44" i="14" s="1"/>
  <c r="EI45" i="14" s="1"/>
  <c r="EI46" i="14" s="1"/>
  <c r="EI47" i="14" s="1"/>
  <c r="EI48" i="14" s="1"/>
  <c r="EI49" i="14" s="1"/>
  <c r="EI50" i="14" s="1"/>
  <c r="EI51" i="14" s="1"/>
  <c r="DU24" i="14"/>
  <c r="DU25" i="14" s="1"/>
  <c r="DQ24" i="14"/>
  <c r="DP24" i="14"/>
  <c r="DO24" i="14"/>
  <c r="DR23" i="14"/>
  <c r="CT23" i="14"/>
  <c r="CX23" i="14" s="1"/>
  <c r="BF23" i="14"/>
  <c r="BJ23" i="14" s="1"/>
  <c r="BN23" i="14" s="1"/>
  <c r="BR23" i="14" s="1"/>
  <c r="BV23" i="14" s="1"/>
  <c r="BZ23" i="14" s="1"/>
  <c r="Z23" i="14"/>
  <c r="AD23" i="14" s="1"/>
  <c r="AH23" i="14" s="1"/>
  <c r="AL23" i="14" s="1"/>
  <c r="AP23" i="14" s="1"/>
  <c r="AT23" i="14" s="1"/>
  <c r="AX23" i="14" s="1"/>
  <c r="BB23" i="14" s="1"/>
  <c r="X23" i="14"/>
  <c r="AB23" i="14" s="1"/>
  <c r="R23" i="14"/>
  <c r="V23" i="14" s="1"/>
  <c r="P23" i="14"/>
  <c r="T23" i="14" s="1"/>
  <c r="N23" i="14"/>
  <c r="L23" i="14"/>
  <c r="D23" i="14"/>
  <c r="V21" i="14"/>
  <c r="Z21" i="14" s="1"/>
  <c r="AD21" i="14" s="1"/>
  <c r="N21" i="14"/>
  <c r="R21" i="14" s="1"/>
  <c r="L21" i="14"/>
  <c r="P21" i="14" s="1"/>
  <c r="T21" i="14" s="1"/>
  <c r="X21" i="14" s="1"/>
  <c r="AB21" i="14" s="1"/>
  <c r="DV20" i="14"/>
  <c r="DV33" i="14" s="1"/>
  <c r="AB17" i="14"/>
  <c r="Z17" i="14"/>
  <c r="AD17" i="14" s="1"/>
  <c r="T17" i="14"/>
  <c r="X17" i="14" s="1"/>
  <c r="R17" i="14"/>
  <c r="V17" i="14" s="1"/>
  <c r="N17" i="14"/>
  <c r="L17" i="14"/>
  <c r="P17" i="14" s="1"/>
  <c r="D17" i="14"/>
  <c r="X14" i="14"/>
  <c r="AB14" i="14" s="1"/>
  <c r="AF14" i="14" s="1"/>
  <c r="AJ14" i="14" s="1"/>
  <c r="AN14" i="14" s="1"/>
  <c r="AR14" i="14" s="1"/>
  <c r="P14" i="14"/>
  <c r="T14" i="14" s="1"/>
  <c r="N14" i="14"/>
  <c r="R14" i="14" s="1"/>
  <c r="V14" i="14" s="1"/>
  <c r="Z14" i="14" s="1"/>
  <c r="AD14" i="14" s="1"/>
  <c r="L14" i="14"/>
  <c r="CT12" i="14"/>
  <c r="CX12" i="14" s="1"/>
  <c r="CR12" i="14"/>
  <c r="CV12" i="14" s="1"/>
  <c r="DB12" i="14" s="1"/>
  <c r="AL12" i="14"/>
  <c r="AP12" i="14" s="1"/>
  <c r="AT12" i="14" s="1"/>
  <c r="BF12" i="14" s="1"/>
  <c r="BJ12" i="14" s="1"/>
  <c r="BN12" i="14" s="1"/>
  <c r="BR12" i="14" s="1"/>
  <c r="BV12" i="14" s="1"/>
  <c r="BZ12" i="14" s="1"/>
  <c r="AB12" i="14"/>
  <c r="AF12" i="14" s="1"/>
  <c r="AJ12" i="14" s="1"/>
  <c r="AN12" i="14" s="1"/>
  <c r="AR12" i="14" s="1"/>
  <c r="Z12" i="14"/>
  <c r="AD12" i="14" s="1"/>
  <c r="AH12" i="14" s="1"/>
  <c r="T12" i="14"/>
  <c r="X12" i="14" s="1"/>
  <c r="R12" i="14"/>
  <c r="V12" i="14" s="1"/>
  <c r="N12" i="14"/>
  <c r="L12" i="14"/>
  <c r="P12" i="14" s="1"/>
  <c r="CR10" i="14"/>
  <c r="CV10" i="14" s="1"/>
  <c r="DB10" i="14" s="1"/>
  <c r="AF10" i="14"/>
  <c r="AJ10" i="14" s="1"/>
  <c r="AN10" i="14" s="1"/>
  <c r="AR10" i="14" s="1"/>
  <c r="X10" i="14"/>
  <c r="AB10" i="14" s="1"/>
  <c r="P10" i="14"/>
  <c r="T10" i="14" s="1"/>
  <c r="N10" i="14"/>
  <c r="R10" i="14" s="1"/>
  <c r="V10" i="14" s="1"/>
  <c r="Z10" i="14" s="1"/>
  <c r="AD10" i="14" s="1"/>
  <c r="L10" i="14"/>
  <c r="E10" i="14"/>
  <c r="E12" i="14" s="1"/>
  <c r="E13" i="14" s="1"/>
  <c r="AB5" i="14"/>
  <c r="R5" i="14"/>
  <c r="V5" i="14" s="1"/>
  <c r="Z5" i="14" s="1"/>
  <c r="AD5" i="14" s="1"/>
  <c r="N5" i="14"/>
  <c r="L5" i="14"/>
  <c r="P5" i="14" s="1"/>
  <c r="T5" i="14" s="1"/>
  <c r="X5" i="14" s="1"/>
  <c r="DB4" i="14"/>
  <c r="DB3" i="14"/>
  <c r="AF75" i="14" l="1"/>
  <c r="AG74" i="15"/>
  <c r="AE75" i="15" s="1"/>
  <c r="CZ47" i="14"/>
  <c r="E8" i="14" s="1"/>
  <c r="DV36" i="14"/>
  <c r="DV27" i="15"/>
  <c r="DX27" i="15" s="1"/>
  <c r="DV29" i="15"/>
  <c r="DV24" i="15"/>
  <c r="DX24" i="15" s="1"/>
  <c r="EA24" i="15" s="1"/>
  <c r="DV25" i="15"/>
  <c r="DX25" i="15" s="1"/>
  <c r="EA25" i="15" s="1"/>
  <c r="EC25" i="15" s="1"/>
  <c r="DV37" i="15"/>
  <c r="DV47" i="15" s="1"/>
  <c r="DX47" i="15" s="1"/>
  <c r="EA47" i="15" s="1"/>
  <c r="EC47" i="15" s="1"/>
  <c r="DV32" i="14"/>
  <c r="DX32" i="14" s="1"/>
  <c r="DX20" i="15"/>
  <c r="EA20" i="15" s="1"/>
  <c r="DV23" i="15"/>
  <c r="DX23" i="15" s="1"/>
  <c r="EA23" i="15" s="1"/>
  <c r="DV26" i="15"/>
  <c r="DX26" i="15" s="1"/>
  <c r="EH26" i="15" s="1"/>
  <c r="DV28" i="15"/>
  <c r="DX28" i="15" s="1"/>
  <c r="EA28" i="15" s="1"/>
  <c r="EC28" i="15" s="1"/>
  <c r="DV32" i="15"/>
  <c r="DV42" i="15" s="1"/>
  <c r="DV33" i="15"/>
  <c r="DX33" i="15" s="1"/>
  <c r="CR14" i="15"/>
  <c r="CV14" i="15" s="1"/>
  <c r="DB14" i="15" s="1"/>
  <c r="AF14" i="15"/>
  <c r="AJ14" i="15" s="1"/>
  <c r="AN14" i="15" s="1"/>
  <c r="AR14" i="15" s="1"/>
  <c r="CR23" i="15"/>
  <c r="CV23" i="15" s="1"/>
  <c r="DB23" i="15" s="1"/>
  <c r="AF23" i="15"/>
  <c r="AJ23" i="15" s="1"/>
  <c r="AN23" i="15" s="1"/>
  <c r="AR23" i="15" s="1"/>
  <c r="AH21" i="15"/>
  <c r="AL21" i="15" s="1"/>
  <c r="AP21" i="15" s="1"/>
  <c r="AT21" i="15" s="1"/>
  <c r="CT21" i="15"/>
  <c r="CX21" i="15" s="1"/>
  <c r="AH5" i="15"/>
  <c r="AL5" i="15" s="1"/>
  <c r="AP5" i="15" s="1"/>
  <c r="AT5" i="15" s="1"/>
  <c r="CT5" i="15"/>
  <c r="CX5" i="15" s="1"/>
  <c r="AV21" i="15"/>
  <c r="AZ21" i="15" s="1"/>
  <c r="BD21" i="15"/>
  <c r="BH21" i="15" s="1"/>
  <c r="BL21" i="15" s="1"/>
  <c r="BP21" i="15" s="1"/>
  <c r="BT21" i="15" s="1"/>
  <c r="BX21" i="15" s="1"/>
  <c r="CT17" i="15"/>
  <c r="CX17" i="15" s="1"/>
  <c r="AH17" i="15"/>
  <c r="AL17" i="15" s="1"/>
  <c r="AP17" i="15" s="1"/>
  <c r="AT17" i="15" s="1"/>
  <c r="CR10" i="15"/>
  <c r="CV10" i="15" s="1"/>
  <c r="DB10" i="15" s="1"/>
  <c r="AF10" i="15"/>
  <c r="AJ10" i="15" s="1"/>
  <c r="AN10" i="15" s="1"/>
  <c r="AR10" i="15" s="1"/>
  <c r="AH10" i="15"/>
  <c r="AL10" i="15" s="1"/>
  <c r="AP10" i="15" s="1"/>
  <c r="AT10" i="15" s="1"/>
  <c r="CT10" i="15"/>
  <c r="CX10" i="15" s="1"/>
  <c r="CT27" i="15"/>
  <c r="CX27" i="15" s="1"/>
  <c r="AH27" i="15"/>
  <c r="AL27" i="15" s="1"/>
  <c r="AP27" i="15" s="1"/>
  <c r="AT27" i="15" s="1"/>
  <c r="CB17" i="15"/>
  <c r="CF17" i="15" s="1"/>
  <c r="CJ17" i="15"/>
  <c r="CN17" i="15" s="1"/>
  <c r="AF5" i="15"/>
  <c r="AJ5" i="15" s="1"/>
  <c r="AN5" i="15" s="1"/>
  <c r="AR5" i="15" s="1"/>
  <c r="CR5" i="15"/>
  <c r="CV5" i="15" s="1"/>
  <c r="DB5" i="15" s="1"/>
  <c r="AH14" i="15"/>
  <c r="AL14" i="15" s="1"/>
  <c r="AP14" i="15" s="1"/>
  <c r="AT14" i="15" s="1"/>
  <c r="CT14" i="15"/>
  <c r="CX14" i="15" s="1"/>
  <c r="CJ12" i="15"/>
  <c r="CN12" i="15" s="1"/>
  <c r="CT12" i="15"/>
  <c r="CX12" i="15" s="1"/>
  <c r="AH12" i="15"/>
  <c r="AL12" i="15" s="1"/>
  <c r="AP12" i="15" s="1"/>
  <c r="AT12" i="15" s="1"/>
  <c r="AH25" i="15"/>
  <c r="AL25" i="15" s="1"/>
  <c r="AP25" i="15" s="1"/>
  <c r="AT25" i="15" s="1"/>
  <c r="CT25" i="15"/>
  <c r="CX25" i="15" s="1"/>
  <c r="EA26" i="15"/>
  <c r="EC26" i="15" s="1"/>
  <c r="BD27" i="15"/>
  <c r="BH27" i="15" s="1"/>
  <c r="BL27" i="15" s="1"/>
  <c r="BP27" i="15" s="1"/>
  <c r="BT27" i="15" s="1"/>
  <c r="BX27" i="15" s="1"/>
  <c r="C39" i="15"/>
  <c r="AH23" i="15"/>
  <c r="AL23" i="15" s="1"/>
  <c r="AP23" i="15" s="1"/>
  <c r="AT23" i="15" s="1"/>
  <c r="DR24" i="15"/>
  <c r="DP25" i="15" s="1"/>
  <c r="AF25" i="15"/>
  <c r="AJ25" i="15" s="1"/>
  <c r="AN25" i="15" s="1"/>
  <c r="AR25" i="15" s="1"/>
  <c r="CR27" i="15"/>
  <c r="CV27" i="15" s="1"/>
  <c r="DB27" i="15" s="1"/>
  <c r="DX38" i="15"/>
  <c r="DV48" i="15"/>
  <c r="DX48" i="15" s="1"/>
  <c r="CZ47" i="15"/>
  <c r="DV36" i="15"/>
  <c r="DV31" i="15"/>
  <c r="DV30" i="15"/>
  <c r="DV34" i="15"/>
  <c r="DV35" i="15"/>
  <c r="E36" i="15"/>
  <c r="D37" i="15"/>
  <c r="D38" i="15" s="1"/>
  <c r="D39" i="15" s="1"/>
  <c r="D40" i="15" s="1"/>
  <c r="D41" i="15" s="1"/>
  <c r="D42" i="15" s="1"/>
  <c r="D43" i="15" s="1"/>
  <c r="CL12" i="14"/>
  <c r="CP12" i="14" s="1"/>
  <c r="CD12" i="14"/>
  <c r="CH12" i="14" s="1"/>
  <c r="CT5" i="14"/>
  <c r="CX5" i="14" s="1"/>
  <c r="AH5" i="14"/>
  <c r="AL5" i="14" s="1"/>
  <c r="AP5" i="14" s="1"/>
  <c r="AT5" i="14" s="1"/>
  <c r="CT10" i="14"/>
  <c r="CX10" i="14" s="1"/>
  <c r="AH10" i="14"/>
  <c r="AL10" i="14" s="1"/>
  <c r="AP10" i="14" s="1"/>
  <c r="AT10" i="14" s="1"/>
  <c r="AV14" i="14"/>
  <c r="AZ14" i="14" s="1"/>
  <c r="BD14" i="14"/>
  <c r="BH14" i="14" s="1"/>
  <c r="BL14" i="14" s="1"/>
  <c r="BP14" i="14" s="1"/>
  <c r="BT14" i="14" s="1"/>
  <c r="BX14" i="14" s="1"/>
  <c r="CR21" i="14"/>
  <c r="CV21" i="14" s="1"/>
  <c r="DB21" i="14" s="1"/>
  <c r="AF21" i="14"/>
  <c r="AJ21" i="14" s="1"/>
  <c r="AN21" i="14" s="1"/>
  <c r="AR21" i="14" s="1"/>
  <c r="AV25" i="14"/>
  <c r="AZ25" i="14" s="1"/>
  <c r="BD25" i="14"/>
  <c r="BH25" i="14" s="1"/>
  <c r="BL25" i="14" s="1"/>
  <c r="BP25" i="14" s="1"/>
  <c r="BT25" i="14" s="1"/>
  <c r="BX25" i="14" s="1"/>
  <c r="AF23" i="14"/>
  <c r="AJ23" i="14" s="1"/>
  <c r="AN23" i="14" s="1"/>
  <c r="AR23" i="14" s="1"/>
  <c r="CR23" i="14"/>
  <c r="CV23" i="14" s="1"/>
  <c r="DB23" i="14" s="1"/>
  <c r="AV10" i="14"/>
  <c r="AZ10" i="14" s="1"/>
  <c r="BD10" i="14"/>
  <c r="BH10" i="14" s="1"/>
  <c r="BL10" i="14" s="1"/>
  <c r="BP10" i="14" s="1"/>
  <c r="BT10" i="14" s="1"/>
  <c r="BX10" i="14" s="1"/>
  <c r="CT17" i="14"/>
  <c r="CX17" i="14" s="1"/>
  <c r="AH17" i="14"/>
  <c r="AL17" i="14" s="1"/>
  <c r="AP17" i="14" s="1"/>
  <c r="AT17" i="14" s="1"/>
  <c r="AX12" i="14"/>
  <c r="BB12" i="14" s="1"/>
  <c r="CT14" i="14"/>
  <c r="CX14" i="14" s="1"/>
  <c r="AH14" i="14"/>
  <c r="AL14" i="14" s="1"/>
  <c r="AP14" i="14" s="1"/>
  <c r="AT14" i="14" s="1"/>
  <c r="CL23" i="14"/>
  <c r="CP23" i="14" s="1"/>
  <c r="CD23" i="14"/>
  <c r="CH23" i="14" s="1"/>
  <c r="DQ25" i="14"/>
  <c r="DQ26" i="14" s="1"/>
  <c r="DQ27" i="14" s="1"/>
  <c r="DQ28" i="14" s="1"/>
  <c r="DQ29" i="14" s="1"/>
  <c r="DQ30" i="14" s="1"/>
  <c r="DQ31" i="14" s="1"/>
  <c r="DQ32" i="14" s="1"/>
  <c r="DQ33" i="14" s="1"/>
  <c r="DQ34" i="14" s="1"/>
  <c r="DQ35" i="14" s="1"/>
  <c r="DQ36" i="14" s="1"/>
  <c r="DQ37" i="14" s="1"/>
  <c r="DQ38" i="14" s="1"/>
  <c r="DQ39" i="14" s="1"/>
  <c r="DQ40" i="14" s="1"/>
  <c r="DQ41" i="14" s="1"/>
  <c r="DQ42" i="14" s="1"/>
  <c r="DQ43" i="14" s="1"/>
  <c r="DQ44" i="14" s="1"/>
  <c r="DQ45" i="14" s="1"/>
  <c r="DQ46" i="14" s="1"/>
  <c r="DQ47" i="14" s="1"/>
  <c r="DQ48" i="14" s="1"/>
  <c r="DQ49" i="14" s="1"/>
  <c r="DQ50" i="14" s="1"/>
  <c r="DQ51" i="14" s="1"/>
  <c r="DQ52" i="14" s="1"/>
  <c r="DQ53" i="14" s="1"/>
  <c r="DQ54" i="14" s="1"/>
  <c r="DQ55" i="14" s="1"/>
  <c r="DR24" i="14"/>
  <c r="CR17" i="14"/>
  <c r="CV17" i="14" s="1"/>
  <c r="DB17" i="14" s="1"/>
  <c r="AF17" i="14"/>
  <c r="AJ17" i="14" s="1"/>
  <c r="AN17" i="14" s="1"/>
  <c r="AR17" i="14" s="1"/>
  <c r="CT21" i="14"/>
  <c r="CX21" i="14" s="1"/>
  <c r="AH21" i="14"/>
  <c r="AL21" i="14" s="1"/>
  <c r="AP21" i="14" s="1"/>
  <c r="AT21" i="14" s="1"/>
  <c r="BF25" i="14"/>
  <c r="BJ25" i="14" s="1"/>
  <c r="BN25" i="14" s="1"/>
  <c r="BR25" i="14" s="1"/>
  <c r="BV25" i="14" s="1"/>
  <c r="BZ25" i="14" s="1"/>
  <c r="CR5" i="14"/>
  <c r="CV5" i="14" s="1"/>
  <c r="DB5" i="14" s="1"/>
  <c r="AF5" i="14"/>
  <c r="AJ5" i="14" s="1"/>
  <c r="AN5" i="14" s="1"/>
  <c r="AR5" i="14" s="1"/>
  <c r="BD12" i="14"/>
  <c r="BH12" i="14" s="1"/>
  <c r="BL12" i="14" s="1"/>
  <c r="BP12" i="14" s="1"/>
  <c r="BT12" i="14" s="1"/>
  <c r="BX12" i="14" s="1"/>
  <c r="AV12" i="14"/>
  <c r="AZ12" i="14" s="1"/>
  <c r="CR14" i="14"/>
  <c r="CV14" i="14" s="1"/>
  <c r="DB14" i="14" s="1"/>
  <c r="D40" i="14"/>
  <c r="D41" i="14" s="1"/>
  <c r="D42" i="14" s="1"/>
  <c r="D43" i="14" s="1"/>
  <c r="E39" i="14"/>
  <c r="DV46" i="14"/>
  <c r="DX46" i="14" s="1"/>
  <c r="DX36" i="14"/>
  <c r="DV43" i="14"/>
  <c r="DX33" i="14"/>
  <c r="AF76" i="14"/>
  <c r="AF77" i="14" s="1"/>
  <c r="AF78" i="14" s="1"/>
  <c r="AF79" i="14" s="1"/>
  <c r="AF80" i="14" s="1"/>
  <c r="AF81" i="14" s="1"/>
  <c r="AF82" i="14" s="1"/>
  <c r="AF83" i="14" s="1"/>
  <c r="AF84" i="14" s="1"/>
  <c r="AF85" i="14" s="1"/>
  <c r="AF86" i="14" s="1"/>
  <c r="AF87" i="14" s="1"/>
  <c r="AF88" i="14" s="1"/>
  <c r="AF89" i="14" s="1"/>
  <c r="AF90" i="14" s="1"/>
  <c r="AF91" i="14" s="1"/>
  <c r="AF92" i="14" s="1"/>
  <c r="AF93" i="14" s="1"/>
  <c r="AF94" i="14" s="1"/>
  <c r="AF95" i="14" s="1"/>
  <c r="AF96" i="14" s="1"/>
  <c r="AF97" i="14" s="1"/>
  <c r="AF98" i="14" s="1"/>
  <c r="AF99" i="14" s="1"/>
  <c r="AF100" i="14" s="1"/>
  <c r="AF101" i="14" s="1"/>
  <c r="AF102" i="14" s="1"/>
  <c r="AF103" i="14" s="1"/>
  <c r="AF104" i="14" s="1"/>
  <c r="AF105" i="14" s="1"/>
  <c r="AF106" i="14" s="1"/>
  <c r="AG75" i="14"/>
  <c r="AE76" i="14" s="1"/>
  <c r="CR27" i="14"/>
  <c r="CV27" i="14" s="1"/>
  <c r="DB27" i="14" s="1"/>
  <c r="AF27" i="14"/>
  <c r="AJ27" i="14" s="1"/>
  <c r="AN27" i="14" s="1"/>
  <c r="AR27" i="14" s="1"/>
  <c r="AH27" i="14"/>
  <c r="AL27" i="14" s="1"/>
  <c r="AP27" i="14" s="1"/>
  <c r="AT27" i="14" s="1"/>
  <c r="DP25" i="14"/>
  <c r="C41" i="14"/>
  <c r="DV37" i="14"/>
  <c r="DV28" i="14"/>
  <c r="DX28" i="14" s="1"/>
  <c r="DV27" i="14"/>
  <c r="DX27" i="14" s="1"/>
  <c r="DV25" i="14"/>
  <c r="DX25" i="14" s="1"/>
  <c r="DV31" i="14"/>
  <c r="DV30" i="14"/>
  <c r="DV29" i="14"/>
  <c r="DV24" i="14"/>
  <c r="DX24" i="14" s="1"/>
  <c r="EA24" i="14" s="1"/>
  <c r="DV23" i="14"/>
  <c r="DX23" i="14" s="1"/>
  <c r="EA23" i="14" s="1"/>
  <c r="DV38" i="14"/>
  <c r="DV35" i="14"/>
  <c r="DV26" i="14"/>
  <c r="DX26" i="14" s="1"/>
  <c r="DV34" i="14"/>
  <c r="DX20" i="14"/>
  <c r="EA20" i="14" s="1"/>
  <c r="E36" i="14"/>
  <c r="E38" i="14"/>
  <c r="E37" i="14"/>
  <c r="DX32" i="15" l="1"/>
  <c r="EH25" i="15"/>
  <c r="AG75" i="15"/>
  <c r="AE76" i="15" s="1"/>
  <c r="DV43" i="15"/>
  <c r="DX43" i="15" s="1"/>
  <c r="DB32" i="14"/>
  <c r="EH47" i="15"/>
  <c r="DV42" i="14"/>
  <c r="DX42" i="14" s="1"/>
  <c r="E37" i="15"/>
  <c r="EH28" i="15"/>
  <c r="DX37" i="15"/>
  <c r="EA37" i="15" s="1"/>
  <c r="EC37" i="15" s="1"/>
  <c r="DV39" i="15"/>
  <c r="DX29" i="15"/>
  <c r="EA27" i="15"/>
  <c r="EC27" i="15" s="1"/>
  <c r="EH27" i="15"/>
  <c r="DR25" i="15"/>
  <c r="DP26" i="15"/>
  <c r="AX12" i="15"/>
  <c r="BB12" i="15" s="1"/>
  <c r="BF12" i="15"/>
  <c r="BJ12" i="15" s="1"/>
  <c r="BN12" i="15" s="1"/>
  <c r="BR12" i="15" s="1"/>
  <c r="BV12" i="15" s="1"/>
  <c r="BZ12" i="15" s="1"/>
  <c r="DV40" i="15"/>
  <c r="DX30" i="15"/>
  <c r="DV41" i="15"/>
  <c r="DX31" i="15"/>
  <c r="EA48" i="15"/>
  <c r="EC48" i="15" s="1"/>
  <c r="EH48" i="15"/>
  <c r="BF14" i="15"/>
  <c r="BJ14" i="15" s="1"/>
  <c r="BN14" i="15" s="1"/>
  <c r="BR14" i="15" s="1"/>
  <c r="BV14" i="15" s="1"/>
  <c r="BZ14" i="15" s="1"/>
  <c r="AX14" i="15"/>
  <c r="BB14" i="15" s="1"/>
  <c r="AX10" i="15"/>
  <c r="BB10" i="15" s="1"/>
  <c r="BF10" i="15"/>
  <c r="BJ10" i="15" s="1"/>
  <c r="BN10" i="15" s="1"/>
  <c r="BR10" i="15" s="1"/>
  <c r="BV10" i="15" s="1"/>
  <c r="BZ10" i="15" s="1"/>
  <c r="AX5" i="15"/>
  <c r="BB5" i="15" s="1"/>
  <c r="BF5" i="15"/>
  <c r="BJ5" i="15" s="1"/>
  <c r="BN5" i="15" s="1"/>
  <c r="BR5" i="15" s="1"/>
  <c r="BV5" i="15" s="1"/>
  <c r="BZ5" i="15" s="1"/>
  <c r="DV46" i="15"/>
  <c r="DX46" i="15" s="1"/>
  <c r="DX36" i="15"/>
  <c r="EH38" i="15"/>
  <c r="EA38" i="15"/>
  <c r="EC38" i="15" s="1"/>
  <c r="BD10" i="15"/>
  <c r="BH10" i="15" s="1"/>
  <c r="BL10" i="15" s="1"/>
  <c r="BP10" i="15" s="1"/>
  <c r="BT10" i="15" s="1"/>
  <c r="BX10" i="15" s="1"/>
  <c r="AV10" i="15"/>
  <c r="AZ10" i="15" s="1"/>
  <c r="EA33" i="15"/>
  <c r="EC33" i="15" s="1"/>
  <c r="EH33" i="15"/>
  <c r="EH32" i="15"/>
  <c r="EA32" i="15"/>
  <c r="EC32" i="15" s="1"/>
  <c r="AX23" i="15"/>
  <c r="BB23" i="15" s="1"/>
  <c r="BF23" i="15"/>
  <c r="BJ23" i="15" s="1"/>
  <c r="BN23" i="15" s="1"/>
  <c r="BR23" i="15" s="1"/>
  <c r="BV23" i="15" s="1"/>
  <c r="BZ23" i="15" s="1"/>
  <c r="BD5" i="15"/>
  <c r="BH5" i="15" s="1"/>
  <c r="BL5" i="15" s="1"/>
  <c r="BP5" i="15" s="1"/>
  <c r="BT5" i="15" s="1"/>
  <c r="BX5" i="15" s="1"/>
  <c r="AV5" i="15"/>
  <c r="AZ5" i="15" s="1"/>
  <c r="AX21" i="15"/>
  <c r="BB21" i="15" s="1"/>
  <c r="BF21" i="15"/>
  <c r="BJ21" i="15" s="1"/>
  <c r="BN21" i="15" s="1"/>
  <c r="BR21" i="15" s="1"/>
  <c r="BV21" i="15" s="1"/>
  <c r="BZ21" i="15" s="1"/>
  <c r="DB32" i="15"/>
  <c r="E8" i="15"/>
  <c r="DX42" i="15"/>
  <c r="DV52" i="15"/>
  <c r="DX52" i="15" s="1"/>
  <c r="E38" i="15"/>
  <c r="AX25" i="15"/>
  <c r="BB25" i="15" s="1"/>
  <c r="BF25" i="15"/>
  <c r="BJ25" i="15" s="1"/>
  <c r="BN25" i="15" s="1"/>
  <c r="BR25" i="15" s="1"/>
  <c r="BV25" i="15" s="1"/>
  <c r="BZ25" i="15" s="1"/>
  <c r="AX17" i="15"/>
  <c r="BB17" i="15" s="1"/>
  <c r="BF17" i="15"/>
  <c r="BJ17" i="15" s="1"/>
  <c r="BN17" i="15" s="1"/>
  <c r="BR17" i="15" s="1"/>
  <c r="BV17" i="15" s="1"/>
  <c r="BZ17" i="15" s="1"/>
  <c r="BD23" i="15"/>
  <c r="BH23" i="15" s="1"/>
  <c r="BL23" i="15" s="1"/>
  <c r="BP23" i="15" s="1"/>
  <c r="BT23" i="15" s="1"/>
  <c r="BX23" i="15" s="1"/>
  <c r="AV23" i="15"/>
  <c r="AZ23" i="15" s="1"/>
  <c r="DX35" i="15"/>
  <c r="DV45" i="15"/>
  <c r="BD25" i="15"/>
  <c r="BH25" i="15" s="1"/>
  <c r="BL25" i="15" s="1"/>
  <c r="BP25" i="15" s="1"/>
  <c r="BT25" i="15" s="1"/>
  <c r="BX25" i="15" s="1"/>
  <c r="AV25" i="15"/>
  <c r="AZ25" i="15" s="1"/>
  <c r="CB27" i="15"/>
  <c r="CF27" i="15" s="1"/>
  <c r="CJ27" i="15"/>
  <c r="CN27" i="15" s="1"/>
  <c r="BF27" i="15"/>
  <c r="BJ27" i="15" s="1"/>
  <c r="BN27" i="15" s="1"/>
  <c r="BR27" i="15" s="1"/>
  <c r="BV27" i="15" s="1"/>
  <c r="BZ27" i="15" s="1"/>
  <c r="AX27" i="15"/>
  <c r="BB27" i="15" s="1"/>
  <c r="CB21" i="15"/>
  <c r="CF21" i="15" s="1"/>
  <c r="CJ21" i="15"/>
  <c r="CN21" i="15" s="1"/>
  <c r="BD14" i="15"/>
  <c r="BH14" i="15" s="1"/>
  <c r="BL14" i="15" s="1"/>
  <c r="BP14" i="15" s="1"/>
  <c r="BT14" i="15" s="1"/>
  <c r="BX14" i="15" s="1"/>
  <c r="AV14" i="15"/>
  <c r="AZ14" i="15" s="1"/>
  <c r="C40" i="15"/>
  <c r="E39" i="15"/>
  <c r="DV44" i="15"/>
  <c r="DX34" i="15"/>
  <c r="ED25" i="15"/>
  <c r="EF25" i="15" s="1"/>
  <c r="AG76" i="14"/>
  <c r="AE77" i="14"/>
  <c r="DR25" i="14"/>
  <c r="DP26" i="14"/>
  <c r="CB25" i="14"/>
  <c r="CF25" i="14" s="1"/>
  <c r="CJ25" i="14"/>
  <c r="CN25" i="14" s="1"/>
  <c r="DX38" i="14"/>
  <c r="DV48" i="14"/>
  <c r="DX48" i="14" s="1"/>
  <c r="EH28" i="14"/>
  <c r="EA28" i="14"/>
  <c r="EC28" i="14" s="1"/>
  <c r="BF21" i="14"/>
  <c r="BJ21" i="14" s="1"/>
  <c r="BN21" i="14" s="1"/>
  <c r="BR21" i="14" s="1"/>
  <c r="BV21" i="14" s="1"/>
  <c r="BZ21" i="14" s="1"/>
  <c r="AX21" i="14"/>
  <c r="BB21" i="14" s="1"/>
  <c r="BF14" i="14"/>
  <c r="BJ14" i="14" s="1"/>
  <c r="BN14" i="14" s="1"/>
  <c r="BR14" i="14" s="1"/>
  <c r="BV14" i="14" s="1"/>
  <c r="BZ14" i="14" s="1"/>
  <c r="AX14" i="14"/>
  <c r="BB14" i="14" s="1"/>
  <c r="CB10" i="14"/>
  <c r="CF10" i="14" s="1"/>
  <c r="CJ10" i="14"/>
  <c r="CN10" i="14" s="1"/>
  <c r="CJ14" i="14"/>
  <c r="CN14" i="14" s="1"/>
  <c r="CB14" i="14"/>
  <c r="CF14" i="14" s="1"/>
  <c r="DV47" i="14"/>
  <c r="DX47" i="14" s="1"/>
  <c r="DX37" i="14"/>
  <c r="E41" i="14"/>
  <c r="C42" i="14"/>
  <c r="EH33" i="14"/>
  <c r="EA33" i="14"/>
  <c r="EC33" i="14" s="1"/>
  <c r="BD17" i="14"/>
  <c r="BH17" i="14" s="1"/>
  <c r="BL17" i="14" s="1"/>
  <c r="BP17" i="14" s="1"/>
  <c r="BT17" i="14" s="1"/>
  <c r="BX17" i="14" s="1"/>
  <c r="AV17" i="14"/>
  <c r="AZ17" i="14" s="1"/>
  <c r="AX10" i="14"/>
  <c r="BB10" i="14" s="1"/>
  <c r="BF10" i="14"/>
  <c r="BJ10" i="14" s="1"/>
  <c r="BN10" i="14" s="1"/>
  <c r="BR10" i="14" s="1"/>
  <c r="BV10" i="14" s="1"/>
  <c r="BZ10" i="14" s="1"/>
  <c r="DV39" i="14"/>
  <c r="DX29" i="14"/>
  <c r="E40" i="14"/>
  <c r="DX43" i="14"/>
  <c r="DV53" i="14"/>
  <c r="DX53" i="14" s="1"/>
  <c r="CZ32" i="14"/>
  <c r="E51" i="14"/>
  <c r="E11" i="14"/>
  <c r="BD23" i="14"/>
  <c r="BH23" i="14" s="1"/>
  <c r="BL23" i="14" s="1"/>
  <c r="BP23" i="14" s="1"/>
  <c r="BT23" i="14" s="1"/>
  <c r="BX23" i="14" s="1"/>
  <c r="AV23" i="14"/>
  <c r="AZ23" i="14" s="1"/>
  <c r="DX30" i="14"/>
  <c r="DV40" i="14"/>
  <c r="CJ12" i="14"/>
  <c r="CN12" i="14" s="1"/>
  <c r="CB12" i="14"/>
  <c r="CF12" i="14" s="1"/>
  <c r="AX5" i="14"/>
  <c r="BB5" i="14" s="1"/>
  <c r="BF5" i="14"/>
  <c r="BJ5" i="14" s="1"/>
  <c r="BN5" i="14" s="1"/>
  <c r="BR5" i="14" s="1"/>
  <c r="BV5" i="14" s="1"/>
  <c r="BZ5" i="14" s="1"/>
  <c r="DX34" i="14"/>
  <c r="DV44" i="14"/>
  <c r="DV41" i="14"/>
  <c r="DX31" i="14"/>
  <c r="BF27" i="14"/>
  <c r="BJ27" i="14" s="1"/>
  <c r="BN27" i="14" s="1"/>
  <c r="BR27" i="14" s="1"/>
  <c r="BV27" i="14" s="1"/>
  <c r="BZ27" i="14" s="1"/>
  <c r="AX27" i="14"/>
  <c r="BB27" i="14" s="1"/>
  <c r="EA32" i="14"/>
  <c r="EC32" i="14" s="1"/>
  <c r="EH32" i="14"/>
  <c r="BD5" i="14"/>
  <c r="BH5" i="14" s="1"/>
  <c r="BL5" i="14" s="1"/>
  <c r="BP5" i="14" s="1"/>
  <c r="BT5" i="14" s="1"/>
  <c r="BX5" i="14" s="1"/>
  <c r="AV5" i="14"/>
  <c r="AZ5" i="14" s="1"/>
  <c r="EA26" i="14"/>
  <c r="EC26" i="14" s="1"/>
  <c r="EH26" i="14"/>
  <c r="EH25" i="14"/>
  <c r="EA25" i="14"/>
  <c r="EC25" i="14" s="1"/>
  <c r="BD27" i="14"/>
  <c r="BH27" i="14" s="1"/>
  <c r="BL27" i="14" s="1"/>
  <c r="BP27" i="14" s="1"/>
  <c r="BT27" i="14" s="1"/>
  <c r="BX27" i="14" s="1"/>
  <c r="AV27" i="14"/>
  <c r="AZ27" i="14" s="1"/>
  <c r="EA36" i="14"/>
  <c r="EC36" i="14" s="1"/>
  <c r="EH36" i="14"/>
  <c r="BF17" i="14"/>
  <c r="BJ17" i="14" s="1"/>
  <c r="BN17" i="14" s="1"/>
  <c r="BR17" i="14" s="1"/>
  <c r="BV17" i="14" s="1"/>
  <c r="BZ17" i="14" s="1"/>
  <c r="AX17" i="14"/>
  <c r="BB17" i="14" s="1"/>
  <c r="BD21" i="14"/>
  <c r="BH21" i="14" s="1"/>
  <c r="BL21" i="14" s="1"/>
  <c r="BP21" i="14" s="1"/>
  <c r="BT21" i="14" s="1"/>
  <c r="BX21" i="14" s="1"/>
  <c r="AV21" i="14"/>
  <c r="AZ21" i="14" s="1"/>
  <c r="DV45" i="14"/>
  <c r="DX35" i="14"/>
  <c r="EH27" i="14"/>
  <c r="EA27" i="14"/>
  <c r="EC27" i="14" s="1"/>
  <c r="EH46" i="14"/>
  <c r="EA46" i="14"/>
  <c r="EC46" i="14" s="1"/>
  <c r="CD25" i="14"/>
  <c r="CH25" i="14" s="1"/>
  <c r="CL25" i="14"/>
  <c r="CP25" i="14" s="1"/>
  <c r="DV53" i="15" l="1"/>
  <c r="DX53" i="15" s="1"/>
  <c r="EA53" i="15" s="1"/>
  <c r="EC53" i="15" s="1"/>
  <c r="DV52" i="14"/>
  <c r="DX52" i="14" s="1"/>
  <c r="EA52" i="14" s="1"/>
  <c r="EC52" i="14" s="1"/>
  <c r="AG76" i="15"/>
  <c r="AE77" i="15"/>
  <c r="AG77" i="15" s="1"/>
  <c r="AE78" i="15" s="1"/>
  <c r="EH37" i="15"/>
  <c r="EA29" i="15"/>
  <c r="EC29" i="15" s="1"/>
  <c r="EH29" i="15"/>
  <c r="DX39" i="15"/>
  <c r="DV49" i="15"/>
  <c r="DX49" i="15" s="1"/>
  <c r="EH53" i="15"/>
  <c r="CJ5" i="15"/>
  <c r="CN5" i="15" s="1"/>
  <c r="CB5" i="15"/>
  <c r="CF5" i="15" s="1"/>
  <c r="CL10" i="15"/>
  <c r="CP10" i="15" s="1"/>
  <c r="CD10" i="15"/>
  <c r="CH10" i="15" s="1"/>
  <c r="C41" i="15"/>
  <c r="E40" i="15"/>
  <c r="CD17" i="15"/>
  <c r="CH17" i="15" s="1"/>
  <c r="CL17" i="15"/>
  <c r="CP17" i="15" s="1"/>
  <c r="CD23" i="15"/>
  <c r="CH23" i="15" s="1"/>
  <c r="CL23" i="15"/>
  <c r="CP23" i="15" s="1"/>
  <c r="ED26" i="15"/>
  <c r="E51" i="15"/>
  <c r="CZ32" i="15"/>
  <c r="B20" i="15"/>
  <c r="E11" i="15"/>
  <c r="DR26" i="15"/>
  <c r="DP27" i="15"/>
  <c r="CJ14" i="15"/>
  <c r="CN14" i="15" s="1"/>
  <c r="CB14" i="15"/>
  <c r="CF14" i="15" s="1"/>
  <c r="CJ25" i="15"/>
  <c r="CN25" i="15" s="1"/>
  <c r="CB25" i="15"/>
  <c r="CF25" i="15" s="1"/>
  <c r="CD25" i="15"/>
  <c r="CH25" i="15" s="1"/>
  <c r="CL25" i="15"/>
  <c r="CP25" i="15" s="1"/>
  <c r="CL14" i="15"/>
  <c r="CP14" i="15" s="1"/>
  <c r="CD14" i="15"/>
  <c r="CH14" i="15" s="1"/>
  <c r="EH34" i="15"/>
  <c r="EA34" i="15"/>
  <c r="EC34" i="15" s="1"/>
  <c r="EH36" i="15"/>
  <c r="EA36" i="15"/>
  <c r="EC36" i="15" s="1"/>
  <c r="EH30" i="15"/>
  <c r="EA30" i="15"/>
  <c r="EC30" i="15" s="1"/>
  <c r="DX44" i="15"/>
  <c r="DV54" i="15"/>
  <c r="DX54" i="15" s="1"/>
  <c r="DX45" i="15"/>
  <c r="DV55" i="15"/>
  <c r="DX55" i="15" s="1"/>
  <c r="CD21" i="15"/>
  <c r="CH21" i="15" s="1"/>
  <c r="CL21" i="15"/>
  <c r="CP21" i="15" s="1"/>
  <c r="EH46" i="15"/>
  <c r="EA46" i="15"/>
  <c r="EC46" i="15" s="1"/>
  <c r="DV50" i="15"/>
  <c r="DX50" i="15" s="1"/>
  <c r="DX40" i="15"/>
  <c r="EA35" i="15"/>
  <c r="EC35" i="15" s="1"/>
  <c r="EH35" i="15"/>
  <c r="EA52" i="15"/>
  <c r="EC52" i="15" s="1"/>
  <c r="EH52" i="15"/>
  <c r="CL5" i="15"/>
  <c r="CP5" i="15" s="1"/>
  <c r="CD5" i="15"/>
  <c r="CH5" i="15" s="1"/>
  <c r="CD12" i="15"/>
  <c r="CH12" i="15" s="1"/>
  <c r="CL12" i="15"/>
  <c r="CP12" i="15" s="1"/>
  <c r="CL27" i="15"/>
  <c r="CP27" i="15" s="1"/>
  <c r="CD27" i="15"/>
  <c r="CH27" i="15" s="1"/>
  <c r="EA42" i="15"/>
  <c r="EC42" i="15" s="1"/>
  <c r="EH42" i="15"/>
  <c r="EH31" i="15"/>
  <c r="EA31" i="15"/>
  <c r="EC31" i="15" s="1"/>
  <c r="CB23" i="15"/>
  <c r="CF23" i="15" s="1"/>
  <c r="CJ23" i="15"/>
  <c r="CN23" i="15" s="1"/>
  <c r="CJ10" i="15"/>
  <c r="CN10" i="15" s="1"/>
  <c r="CB10" i="15"/>
  <c r="CF10" i="15" s="1"/>
  <c r="DX41" i="15"/>
  <c r="DV51" i="15"/>
  <c r="DX51" i="15" s="1"/>
  <c r="EH43" i="15"/>
  <c r="EA43" i="15"/>
  <c r="EC43" i="15" s="1"/>
  <c r="CD10" i="14"/>
  <c r="CH10" i="14" s="1"/>
  <c r="CL10" i="14"/>
  <c r="CP10" i="14" s="1"/>
  <c r="EA37" i="14"/>
  <c r="EC37" i="14" s="1"/>
  <c r="EH37" i="14"/>
  <c r="EA42" i="14"/>
  <c r="EC42" i="14" s="1"/>
  <c r="EH42" i="14"/>
  <c r="ED25" i="14"/>
  <c r="EF25" i="14" s="1"/>
  <c r="EH47" i="14"/>
  <c r="EA47" i="14"/>
  <c r="EC47" i="14" s="1"/>
  <c r="CL21" i="14"/>
  <c r="CP21" i="14" s="1"/>
  <c r="CD21" i="14"/>
  <c r="CH21" i="14" s="1"/>
  <c r="DX44" i="14"/>
  <c r="DV54" i="14"/>
  <c r="DX54" i="14" s="1"/>
  <c r="EA29" i="14"/>
  <c r="EC29" i="14" s="1"/>
  <c r="EH29" i="14"/>
  <c r="C43" i="14"/>
  <c r="E43" i="14" s="1"/>
  <c r="E42" i="14"/>
  <c r="EA35" i="14"/>
  <c r="EC35" i="14" s="1"/>
  <c r="EH35" i="14"/>
  <c r="CJ5" i="14"/>
  <c r="CN5" i="14" s="1"/>
  <c r="CB5" i="14"/>
  <c r="CF5" i="14" s="1"/>
  <c r="EH34" i="14"/>
  <c r="EA34" i="14"/>
  <c r="EC34" i="14" s="1"/>
  <c r="CB23" i="14"/>
  <c r="CF23" i="14" s="1"/>
  <c r="CJ23" i="14"/>
  <c r="CN23" i="14" s="1"/>
  <c r="DX39" i="14"/>
  <c r="DV49" i="14"/>
  <c r="DX49" i="14" s="1"/>
  <c r="CL14" i="14"/>
  <c r="CP14" i="14" s="1"/>
  <c r="CD14" i="14"/>
  <c r="CH14" i="14" s="1"/>
  <c r="DX45" i="14"/>
  <c r="DV55" i="14"/>
  <c r="DX55" i="14" s="1"/>
  <c r="CJ27" i="14"/>
  <c r="CN27" i="14" s="1"/>
  <c r="CB27" i="14"/>
  <c r="CF27" i="14" s="1"/>
  <c r="CD5" i="14"/>
  <c r="CH5" i="14" s="1"/>
  <c r="CL5" i="14"/>
  <c r="CP5" i="14" s="1"/>
  <c r="E17" i="14"/>
  <c r="G17" i="14" s="1"/>
  <c r="E21" i="14"/>
  <c r="E14" i="14"/>
  <c r="E5" i="14"/>
  <c r="G5" i="14" s="1"/>
  <c r="CJ21" i="14"/>
  <c r="CN21" i="14" s="1"/>
  <c r="CB21" i="14"/>
  <c r="CF21" i="14" s="1"/>
  <c r="DR26" i="14"/>
  <c r="DP27" i="14" s="1"/>
  <c r="CD27" i="14"/>
  <c r="CH27" i="14" s="1"/>
  <c r="CL27" i="14"/>
  <c r="CP27" i="14" s="1"/>
  <c r="EH53" i="14"/>
  <c r="EA53" i="14"/>
  <c r="EC53" i="14" s="1"/>
  <c r="CJ17" i="14"/>
  <c r="CN17" i="14" s="1"/>
  <c r="CB17" i="14"/>
  <c r="CF17" i="14" s="1"/>
  <c r="CL17" i="14"/>
  <c r="CP17" i="14" s="1"/>
  <c r="CD17" i="14"/>
  <c r="CH17" i="14" s="1"/>
  <c r="EA31" i="14"/>
  <c r="EC31" i="14" s="1"/>
  <c r="EH31" i="14"/>
  <c r="DX40" i="14"/>
  <c r="DV50" i="14"/>
  <c r="DX50" i="14" s="1"/>
  <c r="EH43" i="14"/>
  <c r="EA43" i="14"/>
  <c r="EC43" i="14" s="1"/>
  <c r="EH48" i="14"/>
  <c r="EA48" i="14"/>
  <c r="EC48" i="14" s="1"/>
  <c r="AG77" i="14"/>
  <c r="AE78" i="14" s="1"/>
  <c r="DV51" i="14"/>
  <c r="DX51" i="14" s="1"/>
  <c r="DX41" i="14"/>
  <c r="EA30" i="14"/>
  <c r="EC30" i="14" s="1"/>
  <c r="EH30" i="14"/>
  <c r="EA38" i="14"/>
  <c r="EC38" i="14" s="1"/>
  <c r="EH38" i="14"/>
  <c r="EH52" i="14" l="1"/>
  <c r="AG78" i="15"/>
  <c r="AE79" i="15" s="1"/>
  <c r="ED26" i="14"/>
  <c r="EA49" i="15"/>
  <c r="EC49" i="15" s="1"/>
  <c r="EH49" i="15"/>
  <c r="EH39" i="15"/>
  <c r="EA39" i="15"/>
  <c r="EC39" i="15" s="1"/>
  <c r="EH54" i="15"/>
  <c r="EA54" i="15"/>
  <c r="EC54" i="15" s="1"/>
  <c r="EH50" i="15"/>
  <c r="EA50" i="15"/>
  <c r="EC50" i="15" s="1"/>
  <c r="E41" i="15"/>
  <c r="C42" i="15"/>
  <c r="EA41" i="15"/>
  <c r="EC41" i="15" s="1"/>
  <c r="EH41" i="15"/>
  <c r="EF26" i="15"/>
  <c r="ED27" i="15"/>
  <c r="EA55" i="15"/>
  <c r="EC55" i="15" s="1"/>
  <c r="EH55" i="15"/>
  <c r="E14" i="15"/>
  <c r="E17" i="15"/>
  <c r="G17" i="15" s="1"/>
  <c r="E21" i="15"/>
  <c r="E5" i="15"/>
  <c r="G5" i="15" s="1"/>
  <c r="EA40" i="15"/>
  <c r="EC40" i="15" s="1"/>
  <c r="EH40" i="15"/>
  <c r="EA51" i="15"/>
  <c r="EC51" i="15" s="1"/>
  <c r="EH51" i="15"/>
  <c r="EA44" i="15"/>
  <c r="EC44" i="15" s="1"/>
  <c r="EH44" i="15"/>
  <c r="DR27" i="15"/>
  <c r="DP28" i="15" s="1"/>
  <c r="EH45" i="15"/>
  <c r="EA45" i="15"/>
  <c r="EC45" i="15" s="1"/>
  <c r="AG78" i="14"/>
  <c r="AE79" i="14" s="1"/>
  <c r="DR27" i="14"/>
  <c r="DP28" i="14"/>
  <c r="EH49" i="14"/>
  <c r="EA49" i="14"/>
  <c r="EC49" i="14" s="1"/>
  <c r="EA50" i="14"/>
  <c r="EC50" i="14" s="1"/>
  <c r="EH50" i="14"/>
  <c r="EA39" i="14"/>
  <c r="EC39" i="14" s="1"/>
  <c r="EH39" i="14"/>
  <c r="EA40" i="14"/>
  <c r="EC40" i="14" s="1"/>
  <c r="EH40" i="14"/>
  <c r="EA51" i="14"/>
  <c r="EC51" i="14" s="1"/>
  <c r="EH51" i="14"/>
  <c r="EH55" i="14"/>
  <c r="EA55" i="14"/>
  <c r="EC55" i="14" s="1"/>
  <c r="EH45" i="14"/>
  <c r="EA45" i="14"/>
  <c r="EC45" i="14" s="1"/>
  <c r="E63" i="14"/>
  <c r="G27" i="14"/>
  <c r="G23" i="14"/>
  <c r="G25" i="14"/>
  <c r="G21" i="14"/>
  <c r="EA54" i="14"/>
  <c r="EC54" i="14" s="1"/>
  <c r="EH54" i="14"/>
  <c r="I5" i="14"/>
  <c r="K5" i="14" s="1"/>
  <c r="M5" i="14" s="1"/>
  <c r="O5" i="14" s="1"/>
  <c r="Q5" i="14" s="1"/>
  <c r="S5" i="14" s="1"/>
  <c r="U5" i="14" s="1"/>
  <c r="W5" i="14" s="1"/>
  <c r="Y5" i="14" s="1"/>
  <c r="AA5" i="14" s="1"/>
  <c r="AC5" i="14" s="1"/>
  <c r="AE5" i="14" s="1"/>
  <c r="AG5" i="14" s="1"/>
  <c r="AI5" i="14" s="1"/>
  <c r="AK5" i="14" s="1"/>
  <c r="AM5" i="14" s="1"/>
  <c r="AO5" i="14" s="1"/>
  <c r="AQ5" i="14" s="1"/>
  <c r="AS5" i="14" s="1"/>
  <c r="AU5" i="14" s="1"/>
  <c r="AW5" i="14" s="1"/>
  <c r="AY5" i="14" s="1"/>
  <c r="BA5" i="14" s="1"/>
  <c r="BC5" i="14" s="1"/>
  <c r="BE5" i="14" s="1"/>
  <c r="BG5" i="14" s="1"/>
  <c r="BI5" i="14" s="1"/>
  <c r="BK5" i="14" s="1"/>
  <c r="BM5" i="14" s="1"/>
  <c r="BO5" i="14" s="1"/>
  <c r="BQ5" i="14" s="1"/>
  <c r="BS5" i="14" s="1"/>
  <c r="BU5" i="14" s="1"/>
  <c r="BW5" i="14" s="1"/>
  <c r="BY5" i="14" s="1"/>
  <c r="CA5" i="14" s="1"/>
  <c r="CC5" i="14" s="1"/>
  <c r="CE5" i="14" s="1"/>
  <c r="CG5" i="14" s="1"/>
  <c r="CI5" i="14" s="1"/>
  <c r="CK5" i="14" s="1"/>
  <c r="CM5" i="14" s="1"/>
  <c r="CO5" i="14" s="1"/>
  <c r="CQ5" i="14" s="1"/>
  <c r="CS5" i="14" s="1"/>
  <c r="CU5" i="14" s="1"/>
  <c r="CW5" i="14" s="1"/>
  <c r="CY5" i="14" s="1"/>
  <c r="DC5" i="14" s="1"/>
  <c r="DF28" i="14" s="1"/>
  <c r="E57" i="14"/>
  <c r="G10" i="14"/>
  <c r="G12" i="14"/>
  <c r="G14" i="14"/>
  <c r="EH41" i="14"/>
  <c r="EA41" i="14"/>
  <c r="EC41" i="14" s="1"/>
  <c r="I17" i="14"/>
  <c r="K17" i="14" s="1"/>
  <c r="M17" i="14" s="1"/>
  <c r="O17" i="14" s="1"/>
  <c r="Q17" i="14" s="1"/>
  <c r="S17" i="14" s="1"/>
  <c r="U17" i="14" s="1"/>
  <c r="W17" i="14" s="1"/>
  <c r="Y17" i="14" s="1"/>
  <c r="AA17" i="14" s="1"/>
  <c r="AC17" i="14" s="1"/>
  <c r="AE17" i="14" s="1"/>
  <c r="AG17" i="14" s="1"/>
  <c r="AI17" i="14" s="1"/>
  <c r="AK17" i="14" s="1"/>
  <c r="AM17" i="14" s="1"/>
  <c r="AO17" i="14" s="1"/>
  <c r="AQ17" i="14" s="1"/>
  <c r="AS17" i="14" s="1"/>
  <c r="AU17" i="14" s="1"/>
  <c r="AW17" i="14" s="1"/>
  <c r="AY17" i="14" s="1"/>
  <c r="BA17" i="14" s="1"/>
  <c r="BC17" i="14" s="1"/>
  <c r="BE17" i="14" s="1"/>
  <c r="BG17" i="14" s="1"/>
  <c r="BI17" i="14" s="1"/>
  <c r="BK17" i="14" s="1"/>
  <c r="BM17" i="14" s="1"/>
  <c r="BO17" i="14" s="1"/>
  <c r="BQ17" i="14" s="1"/>
  <c r="BS17" i="14" s="1"/>
  <c r="BU17" i="14" s="1"/>
  <c r="BW17" i="14" s="1"/>
  <c r="BY17" i="14" s="1"/>
  <c r="CA17" i="14" s="1"/>
  <c r="CC17" i="14" s="1"/>
  <c r="CE17" i="14" s="1"/>
  <c r="CG17" i="14" s="1"/>
  <c r="CI17" i="14" s="1"/>
  <c r="CK17" i="14" s="1"/>
  <c r="CM17" i="14" s="1"/>
  <c r="CO17" i="14" s="1"/>
  <c r="CQ17" i="14" s="1"/>
  <c r="CS17" i="14" s="1"/>
  <c r="CU17" i="14" s="1"/>
  <c r="CW17" i="14" s="1"/>
  <c r="CY17" i="14" s="1"/>
  <c r="DC17" i="14" s="1"/>
  <c r="EH44" i="14"/>
  <c r="EA44" i="14"/>
  <c r="EC44" i="14" s="1"/>
  <c r="AG79" i="15" l="1"/>
  <c r="AE80" i="15"/>
  <c r="AG80" i="15" s="1"/>
  <c r="AE81" i="15" s="1"/>
  <c r="CZ17" i="14"/>
  <c r="CZ5" i="14"/>
  <c r="EF26" i="14"/>
  <c r="ED27" i="14"/>
  <c r="AG81" i="15"/>
  <c r="AE82" i="15"/>
  <c r="DP29" i="15"/>
  <c r="DR28" i="15"/>
  <c r="E63" i="15"/>
  <c r="G25" i="15"/>
  <c r="G23" i="15"/>
  <c r="G27" i="15"/>
  <c r="G21" i="15"/>
  <c r="I17" i="15"/>
  <c r="K17" i="15" s="1"/>
  <c r="M17" i="15" s="1"/>
  <c r="O17" i="15" s="1"/>
  <c r="Q17" i="15" s="1"/>
  <c r="S17" i="15" s="1"/>
  <c r="U17" i="15" s="1"/>
  <c r="W17" i="15" s="1"/>
  <c r="Y17" i="15" s="1"/>
  <c r="AA17" i="15" s="1"/>
  <c r="AC17" i="15" s="1"/>
  <c r="AE17" i="15" s="1"/>
  <c r="AG17" i="15" s="1"/>
  <c r="AI17" i="15" s="1"/>
  <c r="AK17" i="15" s="1"/>
  <c r="AM17" i="15" s="1"/>
  <c r="AO17" i="15" s="1"/>
  <c r="AQ17" i="15" s="1"/>
  <c r="AS17" i="15" s="1"/>
  <c r="AU17" i="15" s="1"/>
  <c r="AW17" i="15" s="1"/>
  <c r="AY17" i="15" s="1"/>
  <c r="BA17" i="15" s="1"/>
  <c r="BC17" i="15" s="1"/>
  <c r="BE17" i="15" s="1"/>
  <c r="BG17" i="15" s="1"/>
  <c r="BI17" i="15" s="1"/>
  <c r="BK17" i="15" s="1"/>
  <c r="BM17" i="15" s="1"/>
  <c r="BO17" i="15" s="1"/>
  <c r="BQ17" i="15" s="1"/>
  <c r="BS17" i="15" s="1"/>
  <c r="BU17" i="15" s="1"/>
  <c r="BW17" i="15" s="1"/>
  <c r="BY17" i="15" s="1"/>
  <c r="CA17" i="15" s="1"/>
  <c r="CC17" i="15" s="1"/>
  <c r="CE17" i="15" s="1"/>
  <c r="CG17" i="15" s="1"/>
  <c r="CI17" i="15" s="1"/>
  <c r="CK17" i="15" s="1"/>
  <c r="CM17" i="15" s="1"/>
  <c r="CO17" i="15" s="1"/>
  <c r="CQ17" i="15" s="1"/>
  <c r="CS17" i="15" s="1"/>
  <c r="CU17" i="15" s="1"/>
  <c r="CW17" i="15" s="1"/>
  <c r="CY17" i="15" s="1"/>
  <c r="DC17" i="15" s="1"/>
  <c r="E57" i="15"/>
  <c r="G10" i="15"/>
  <c r="G14" i="15"/>
  <c r="G12" i="15"/>
  <c r="E42" i="15"/>
  <c r="C43" i="15"/>
  <c r="E43" i="15" s="1"/>
  <c r="I5" i="15"/>
  <c r="K5" i="15" s="1"/>
  <c r="M5" i="15" s="1"/>
  <c r="O5" i="15" s="1"/>
  <c r="Q5" i="15" s="1"/>
  <c r="S5" i="15" s="1"/>
  <c r="U5" i="15" s="1"/>
  <c r="W5" i="15" s="1"/>
  <c r="Y5" i="15" s="1"/>
  <c r="AA5" i="15" s="1"/>
  <c r="AC5" i="15" s="1"/>
  <c r="AE5" i="15" s="1"/>
  <c r="AG5" i="15" s="1"/>
  <c r="AI5" i="15" s="1"/>
  <c r="AK5" i="15" s="1"/>
  <c r="AM5" i="15" s="1"/>
  <c r="AO5" i="15" s="1"/>
  <c r="AQ5" i="15" s="1"/>
  <c r="AS5" i="15" s="1"/>
  <c r="AU5" i="15" s="1"/>
  <c r="AW5" i="15" s="1"/>
  <c r="AY5" i="15" s="1"/>
  <c r="BA5" i="15" s="1"/>
  <c r="BC5" i="15" s="1"/>
  <c r="BE5" i="15" s="1"/>
  <c r="BG5" i="15" s="1"/>
  <c r="BI5" i="15" s="1"/>
  <c r="BK5" i="15" s="1"/>
  <c r="BM5" i="15" s="1"/>
  <c r="BO5" i="15" s="1"/>
  <c r="BQ5" i="15" s="1"/>
  <c r="BS5" i="15" s="1"/>
  <c r="BU5" i="15" s="1"/>
  <c r="BW5" i="15" s="1"/>
  <c r="BY5" i="15" s="1"/>
  <c r="CA5" i="15" s="1"/>
  <c r="CC5" i="15" s="1"/>
  <c r="CE5" i="15" s="1"/>
  <c r="CG5" i="15" s="1"/>
  <c r="CI5" i="15" s="1"/>
  <c r="CK5" i="15" s="1"/>
  <c r="CM5" i="15" s="1"/>
  <c r="CO5" i="15" s="1"/>
  <c r="CQ5" i="15" s="1"/>
  <c r="CS5" i="15" s="1"/>
  <c r="CU5" i="15" s="1"/>
  <c r="CW5" i="15" s="1"/>
  <c r="CY5" i="15" s="1"/>
  <c r="DC5" i="15" s="1"/>
  <c r="DF28" i="15" s="1"/>
  <c r="EF27" i="15"/>
  <c r="ED28" i="15"/>
  <c r="AG79" i="14"/>
  <c r="AE80" i="14"/>
  <c r="G53" i="14"/>
  <c r="G55" i="14"/>
  <c r="I55" i="14" s="1"/>
  <c r="K55" i="14" s="1"/>
  <c r="G57" i="14"/>
  <c r="I57" i="14" s="1"/>
  <c r="K57" i="14" s="1"/>
  <c r="D57" i="14"/>
  <c r="I27" i="14"/>
  <c r="K27" i="14" s="1"/>
  <c r="M27" i="14" s="1"/>
  <c r="O27" i="14" s="1"/>
  <c r="Q27" i="14" s="1"/>
  <c r="S27" i="14" s="1"/>
  <c r="U27" i="14" s="1"/>
  <c r="W27" i="14" s="1"/>
  <c r="Y27" i="14" s="1"/>
  <c r="AA27" i="14" s="1"/>
  <c r="AC27" i="14" s="1"/>
  <c r="AE27" i="14" s="1"/>
  <c r="AG27" i="14" s="1"/>
  <c r="AI27" i="14" s="1"/>
  <c r="AK27" i="14" s="1"/>
  <c r="AM27" i="14" s="1"/>
  <c r="AO27" i="14" s="1"/>
  <c r="AQ27" i="14" s="1"/>
  <c r="AS27" i="14" s="1"/>
  <c r="AU27" i="14" s="1"/>
  <c r="AW27" i="14" s="1"/>
  <c r="AY27" i="14" s="1"/>
  <c r="BA27" i="14" s="1"/>
  <c r="BC27" i="14" s="1"/>
  <c r="BE27" i="14" s="1"/>
  <c r="BG27" i="14" s="1"/>
  <c r="BI27" i="14" s="1"/>
  <c r="BK27" i="14" s="1"/>
  <c r="BM27" i="14" s="1"/>
  <c r="BO27" i="14" s="1"/>
  <c r="BQ27" i="14" s="1"/>
  <c r="BS27" i="14" s="1"/>
  <c r="BU27" i="14" s="1"/>
  <c r="BW27" i="14" s="1"/>
  <c r="BY27" i="14" s="1"/>
  <c r="CA27" i="14" s="1"/>
  <c r="CC27" i="14" s="1"/>
  <c r="CE27" i="14" s="1"/>
  <c r="CG27" i="14" s="1"/>
  <c r="CI27" i="14" s="1"/>
  <c r="CK27" i="14" s="1"/>
  <c r="CM27" i="14" s="1"/>
  <c r="CO27" i="14" s="1"/>
  <c r="CQ27" i="14" s="1"/>
  <c r="CS27" i="14" s="1"/>
  <c r="CU27" i="14" s="1"/>
  <c r="CW27" i="14" s="1"/>
  <c r="CY27" i="14" s="1"/>
  <c r="DC27" i="14" s="1"/>
  <c r="G30" i="14"/>
  <c r="I10" i="14"/>
  <c r="I25" i="14"/>
  <c r="K25" i="14" s="1"/>
  <c r="M25" i="14" s="1"/>
  <c r="O25" i="14" s="1"/>
  <c r="Q25" i="14" s="1"/>
  <c r="S25" i="14" s="1"/>
  <c r="U25" i="14" s="1"/>
  <c r="W25" i="14" s="1"/>
  <c r="Y25" i="14" s="1"/>
  <c r="AA25" i="14" s="1"/>
  <c r="AC25" i="14" s="1"/>
  <c r="AE25" i="14" s="1"/>
  <c r="AG25" i="14" s="1"/>
  <c r="AI25" i="14" s="1"/>
  <c r="AK25" i="14" s="1"/>
  <c r="AM25" i="14" s="1"/>
  <c r="AO25" i="14" s="1"/>
  <c r="AQ25" i="14" s="1"/>
  <c r="AS25" i="14" s="1"/>
  <c r="AU25" i="14" s="1"/>
  <c r="AW25" i="14" s="1"/>
  <c r="AY25" i="14" s="1"/>
  <c r="BA25" i="14" s="1"/>
  <c r="BC25" i="14" s="1"/>
  <c r="BE25" i="14" s="1"/>
  <c r="BG25" i="14" s="1"/>
  <c r="BI25" i="14" s="1"/>
  <c r="BK25" i="14" s="1"/>
  <c r="BM25" i="14" s="1"/>
  <c r="BO25" i="14" s="1"/>
  <c r="BQ25" i="14" s="1"/>
  <c r="BS25" i="14" s="1"/>
  <c r="BU25" i="14" s="1"/>
  <c r="BW25" i="14" s="1"/>
  <c r="BY25" i="14" s="1"/>
  <c r="CA25" i="14" s="1"/>
  <c r="CC25" i="14" s="1"/>
  <c r="CE25" i="14" s="1"/>
  <c r="CG25" i="14" s="1"/>
  <c r="CI25" i="14" s="1"/>
  <c r="CK25" i="14" s="1"/>
  <c r="CM25" i="14" s="1"/>
  <c r="CO25" i="14" s="1"/>
  <c r="CQ25" i="14" s="1"/>
  <c r="CS25" i="14" s="1"/>
  <c r="CU25" i="14" s="1"/>
  <c r="CW25" i="14" s="1"/>
  <c r="CY25" i="14" s="1"/>
  <c r="DC25" i="14" s="1"/>
  <c r="I23" i="14"/>
  <c r="K23" i="14" s="1"/>
  <c r="M23" i="14" s="1"/>
  <c r="O23" i="14" s="1"/>
  <c r="Q23" i="14" s="1"/>
  <c r="S23" i="14" s="1"/>
  <c r="U23" i="14" s="1"/>
  <c r="W23" i="14" s="1"/>
  <c r="Y23" i="14" s="1"/>
  <c r="AA23" i="14" s="1"/>
  <c r="AC23" i="14" s="1"/>
  <c r="AE23" i="14" s="1"/>
  <c r="AG23" i="14" s="1"/>
  <c r="AI23" i="14" s="1"/>
  <c r="AK23" i="14" s="1"/>
  <c r="AM23" i="14" s="1"/>
  <c r="AO23" i="14" s="1"/>
  <c r="AQ23" i="14" s="1"/>
  <c r="AS23" i="14" s="1"/>
  <c r="AU23" i="14" s="1"/>
  <c r="AW23" i="14" s="1"/>
  <c r="AY23" i="14" s="1"/>
  <c r="BA23" i="14" s="1"/>
  <c r="BC23" i="14" s="1"/>
  <c r="BE23" i="14" s="1"/>
  <c r="BG23" i="14" s="1"/>
  <c r="BI23" i="14" s="1"/>
  <c r="BK23" i="14" s="1"/>
  <c r="BM23" i="14" s="1"/>
  <c r="BO23" i="14" s="1"/>
  <c r="BQ23" i="14" s="1"/>
  <c r="BS23" i="14" s="1"/>
  <c r="BU23" i="14" s="1"/>
  <c r="BW23" i="14" s="1"/>
  <c r="BY23" i="14" s="1"/>
  <c r="CA23" i="14" s="1"/>
  <c r="CC23" i="14" s="1"/>
  <c r="CE23" i="14" s="1"/>
  <c r="CG23" i="14" s="1"/>
  <c r="CI23" i="14" s="1"/>
  <c r="CK23" i="14" s="1"/>
  <c r="CM23" i="14" s="1"/>
  <c r="CO23" i="14" s="1"/>
  <c r="CQ23" i="14" s="1"/>
  <c r="CS23" i="14" s="1"/>
  <c r="CU23" i="14" s="1"/>
  <c r="CW23" i="14" s="1"/>
  <c r="CY23" i="14" s="1"/>
  <c r="DC23" i="14" s="1"/>
  <c r="G67" i="14"/>
  <c r="I67" i="14" s="1"/>
  <c r="K67" i="14" s="1"/>
  <c r="G69" i="14"/>
  <c r="I69" i="14" s="1"/>
  <c r="K69" i="14" s="1"/>
  <c r="D63" i="14"/>
  <c r="G65" i="14"/>
  <c r="I65" i="14" s="1"/>
  <c r="K65" i="14" s="1"/>
  <c r="G63" i="14"/>
  <c r="I63" i="14" s="1"/>
  <c r="K63" i="14" s="1"/>
  <c r="I14" i="14"/>
  <c r="K14" i="14" s="1"/>
  <c r="M14" i="14" s="1"/>
  <c r="O14" i="14" s="1"/>
  <c r="Q14" i="14" s="1"/>
  <c r="S14" i="14" s="1"/>
  <c r="U14" i="14" s="1"/>
  <c r="W14" i="14" s="1"/>
  <c r="Y14" i="14" s="1"/>
  <c r="AA14" i="14" s="1"/>
  <c r="AC14" i="14" s="1"/>
  <c r="AE14" i="14" s="1"/>
  <c r="AG14" i="14" s="1"/>
  <c r="AI14" i="14" s="1"/>
  <c r="AK14" i="14" s="1"/>
  <c r="AM14" i="14" s="1"/>
  <c r="AO14" i="14" s="1"/>
  <c r="AQ14" i="14" s="1"/>
  <c r="AS14" i="14" s="1"/>
  <c r="AU14" i="14" s="1"/>
  <c r="AW14" i="14" s="1"/>
  <c r="AY14" i="14" s="1"/>
  <c r="BA14" i="14" s="1"/>
  <c r="BC14" i="14" s="1"/>
  <c r="BE14" i="14" s="1"/>
  <c r="BG14" i="14" s="1"/>
  <c r="BI14" i="14" s="1"/>
  <c r="BK14" i="14" s="1"/>
  <c r="BM14" i="14" s="1"/>
  <c r="BO14" i="14" s="1"/>
  <c r="BQ14" i="14" s="1"/>
  <c r="BS14" i="14" s="1"/>
  <c r="BU14" i="14" s="1"/>
  <c r="BW14" i="14" s="1"/>
  <c r="BY14" i="14" s="1"/>
  <c r="CA14" i="14" s="1"/>
  <c r="CC14" i="14" s="1"/>
  <c r="CE14" i="14" s="1"/>
  <c r="CG14" i="14" s="1"/>
  <c r="CI14" i="14" s="1"/>
  <c r="CK14" i="14" s="1"/>
  <c r="CM14" i="14" s="1"/>
  <c r="CO14" i="14" s="1"/>
  <c r="CQ14" i="14" s="1"/>
  <c r="CS14" i="14" s="1"/>
  <c r="CU14" i="14" s="1"/>
  <c r="CW14" i="14" s="1"/>
  <c r="CY14" i="14" s="1"/>
  <c r="DC14" i="14" s="1"/>
  <c r="I21" i="14"/>
  <c r="K21" i="14" s="1"/>
  <c r="M21" i="14" s="1"/>
  <c r="O21" i="14" s="1"/>
  <c r="Q21" i="14" s="1"/>
  <c r="S21" i="14" s="1"/>
  <c r="U21" i="14" s="1"/>
  <c r="W21" i="14" s="1"/>
  <c r="Y21" i="14" s="1"/>
  <c r="AA21" i="14" s="1"/>
  <c r="AC21" i="14" s="1"/>
  <c r="AE21" i="14" s="1"/>
  <c r="AG21" i="14" s="1"/>
  <c r="AI21" i="14" s="1"/>
  <c r="AK21" i="14" s="1"/>
  <c r="AM21" i="14" s="1"/>
  <c r="AO21" i="14" s="1"/>
  <c r="AQ21" i="14" s="1"/>
  <c r="AS21" i="14" s="1"/>
  <c r="AU21" i="14" s="1"/>
  <c r="AW21" i="14" s="1"/>
  <c r="AY21" i="14" s="1"/>
  <c r="BA21" i="14" s="1"/>
  <c r="BC21" i="14" s="1"/>
  <c r="BE21" i="14" s="1"/>
  <c r="BG21" i="14" s="1"/>
  <c r="BI21" i="14" s="1"/>
  <c r="BK21" i="14" s="1"/>
  <c r="BM21" i="14" s="1"/>
  <c r="BO21" i="14" s="1"/>
  <c r="BQ21" i="14" s="1"/>
  <c r="BS21" i="14" s="1"/>
  <c r="BU21" i="14" s="1"/>
  <c r="BW21" i="14" s="1"/>
  <c r="BY21" i="14" s="1"/>
  <c r="CA21" i="14" s="1"/>
  <c r="CC21" i="14" s="1"/>
  <c r="CE21" i="14" s="1"/>
  <c r="CG21" i="14" s="1"/>
  <c r="CI21" i="14" s="1"/>
  <c r="CK21" i="14" s="1"/>
  <c r="CM21" i="14" s="1"/>
  <c r="CO21" i="14" s="1"/>
  <c r="CQ21" i="14" s="1"/>
  <c r="CS21" i="14" s="1"/>
  <c r="CU21" i="14" s="1"/>
  <c r="CW21" i="14" s="1"/>
  <c r="CY21" i="14" s="1"/>
  <c r="DC21" i="14" s="1"/>
  <c r="DP29" i="14"/>
  <c r="DR28" i="14"/>
  <c r="I12" i="14"/>
  <c r="K12" i="14" s="1"/>
  <c r="M12" i="14" s="1"/>
  <c r="O12" i="14" s="1"/>
  <c r="Q12" i="14" s="1"/>
  <c r="S12" i="14" s="1"/>
  <c r="U12" i="14" s="1"/>
  <c r="W12" i="14" s="1"/>
  <c r="Y12" i="14" s="1"/>
  <c r="AA12" i="14" s="1"/>
  <c r="AC12" i="14" s="1"/>
  <c r="AE12" i="14" s="1"/>
  <c r="AG12" i="14" s="1"/>
  <c r="AI12" i="14" s="1"/>
  <c r="AK12" i="14" s="1"/>
  <c r="AM12" i="14" s="1"/>
  <c r="AO12" i="14" s="1"/>
  <c r="AQ12" i="14" s="1"/>
  <c r="AS12" i="14" s="1"/>
  <c r="AU12" i="14" s="1"/>
  <c r="AW12" i="14" s="1"/>
  <c r="AY12" i="14" s="1"/>
  <c r="BA12" i="14" s="1"/>
  <c r="BC12" i="14" s="1"/>
  <c r="BE12" i="14" s="1"/>
  <c r="BG12" i="14" s="1"/>
  <c r="BI12" i="14" s="1"/>
  <c r="BK12" i="14" s="1"/>
  <c r="BM12" i="14" s="1"/>
  <c r="BO12" i="14" s="1"/>
  <c r="BQ12" i="14" s="1"/>
  <c r="BS12" i="14" s="1"/>
  <c r="BU12" i="14" s="1"/>
  <c r="BW12" i="14" s="1"/>
  <c r="BY12" i="14" s="1"/>
  <c r="CA12" i="14" s="1"/>
  <c r="CC12" i="14" s="1"/>
  <c r="CE12" i="14" s="1"/>
  <c r="CG12" i="14" s="1"/>
  <c r="CI12" i="14" s="1"/>
  <c r="CK12" i="14" s="1"/>
  <c r="CM12" i="14" s="1"/>
  <c r="CO12" i="14" s="1"/>
  <c r="CQ12" i="14" s="1"/>
  <c r="CS12" i="14" s="1"/>
  <c r="CU12" i="14" s="1"/>
  <c r="CW12" i="14" s="1"/>
  <c r="CY12" i="14" s="1"/>
  <c r="DC12" i="14" s="1"/>
  <c r="CZ17" i="15" l="1"/>
  <c r="CZ23" i="14"/>
  <c r="CZ27" i="14"/>
  <c r="CZ21" i="14"/>
  <c r="EF27" i="14"/>
  <c r="ED28" i="14"/>
  <c r="CZ5" i="15"/>
  <c r="DP30" i="15"/>
  <c r="DR29" i="15"/>
  <c r="I14" i="15"/>
  <c r="K14" i="15" s="1"/>
  <c r="M14" i="15" s="1"/>
  <c r="O14" i="15" s="1"/>
  <c r="Q14" i="15" s="1"/>
  <c r="S14" i="15" s="1"/>
  <c r="U14" i="15" s="1"/>
  <c r="W14" i="15" s="1"/>
  <c r="Y14" i="15" s="1"/>
  <c r="AA14" i="15" s="1"/>
  <c r="AC14" i="15" s="1"/>
  <c r="AE14" i="15" s="1"/>
  <c r="AG14" i="15" s="1"/>
  <c r="AI14" i="15" s="1"/>
  <c r="AK14" i="15" s="1"/>
  <c r="AM14" i="15" s="1"/>
  <c r="AO14" i="15" s="1"/>
  <c r="AQ14" i="15" s="1"/>
  <c r="AS14" i="15" s="1"/>
  <c r="AU14" i="15" s="1"/>
  <c r="AW14" i="15" s="1"/>
  <c r="AY14" i="15" s="1"/>
  <c r="BA14" i="15" s="1"/>
  <c r="BC14" i="15" s="1"/>
  <c r="BE14" i="15" s="1"/>
  <c r="BG14" i="15" s="1"/>
  <c r="BI14" i="15" s="1"/>
  <c r="BK14" i="15" s="1"/>
  <c r="BM14" i="15" s="1"/>
  <c r="BO14" i="15" s="1"/>
  <c r="BQ14" i="15" s="1"/>
  <c r="BS14" i="15" s="1"/>
  <c r="BU14" i="15" s="1"/>
  <c r="BW14" i="15" s="1"/>
  <c r="BY14" i="15" s="1"/>
  <c r="CA14" i="15" s="1"/>
  <c r="CC14" i="15" s="1"/>
  <c r="CE14" i="15" s="1"/>
  <c r="CG14" i="15" s="1"/>
  <c r="CI14" i="15" s="1"/>
  <c r="CK14" i="15" s="1"/>
  <c r="CM14" i="15" s="1"/>
  <c r="CO14" i="15" s="1"/>
  <c r="CQ14" i="15" s="1"/>
  <c r="CS14" i="15" s="1"/>
  <c r="CU14" i="15" s="1"/>
  <c r="CW14" i="15" s="1"/>
  <c r="CY14" i="15" s="1"/>
  <c r="DC14" i="15" s="1"/>
  <c r="I27" i="15"/>
  <c r="K27" i="15" s="1"/>
  <c r="M27" i="15" s="1"/>
  <c r="O27" i="15" s="1"/>
  <c r="Q27" i="15" s="1"/>
  <c r="S27" i="15" s="1"/>
  <c r="U27" i="15" s="1"/>
  <c r="W27" i="15" s="1"/>
  <c r="Y27" i="15" s="1"/>
  <c r="AA27" i="15" s="1"/>
  <c r="AC27" i="15" s="1"/>
  <c r="AE27" i="15" s="1"/>
  <c r="AG27" i="15" s="1"/>
  <c r="AI27" i="15" s="1"/>
  <c r="AK27" i="15" s="1"/>
  <c r="AM27" i="15" s="1"/>
  <c r="AO27" i="15" s="1"/>
  <c r="AQ27" i="15" s="1"/>
  <c r="AS27" i="15" s="1"/>
  <c r="AU27" i="15" s="1"/>
  <c r="AW27" i="15" s="1"/>
  <c r="AY27" i="15" s="1"/>
  <c r="BA27" i="15" s="1"/>
  <c r="BC27" i="15" s="1"/>
  <c r="BE27" i="15" s="1"/>
  <c r="BG27" i="15" s="1"/>
  <c r="BI27" i="15" s="1"/>
  <c r="BK27" i="15" s="1"/>
  <c r="BM27" i="15" s="1"/>
  <c r="BO27" i="15" s="1"/>
  <c r="BQ27" i="15" s="1"/>
  <c r="BS27" i="15" s="1"/>
  <c r="BU27" i="15" s="1"/>
  <c r="BW27" i="15" s="1"/>
  <c r="BY27" i="15" s="1"/>
  <c r="CA27" i="15" s="1"/>
  <c r="CC27" i="15" s="1"/>
  <c r="CE27" i="15" s="1"/>
  <c r="CG27" i="15" s="1"/>
  <c r="CI27" i="15" s="1"/>
  <c r="CK27" i="15" s="1"/>
  <c r="CM27" i="15" s="1"/>
  <c r="CO27" i="15" s="1"/>
  <c r="CQ27" i="15" s="1"/>
  <c r="CS27" i="15" s="1"/>
  <c r="CU27" i="15" s="1"/>
  <c r="CW27" i="15" s="1"/>
  <c r="CY27" i="15" s="1"/>
  <c r="DC27" i="15" s="1"/>
  <c r="G30" i="15"/>
  <c r="I10" i="15"/>
  <c r="I23" i="15"/>
  <c r="K23" i="15" s="1"/>
  <c r="M23" i="15" s="1"/>
  <c r="O23" i="15" s="1"/>
  <c r="Q23" i="15" s="1"/>
  <c r="S23" i="15" s="1"/>
  <c r="U23" i="15" s="1"/>
  <c r="W23" i="15" s="1"/>
  <c r="Y23" i="15" s="1"/>
  <c r="AA23" i="15" s="1"/>
  <c r="AC23" i="15" s="1"/>
  <c r="AE23" i="15" s="1"/>
  <c r="AG23" i="15" s="1"/>
  <c r="AI23" i="15" s="1"/>
  <c r="AK23" i="15" s="1"/>
  <c r="AM23" i="15" s="1"/>
  <c r="AO23" i="15" s="1"/>
  <c r="AQ23" i="15" s="1"/>
  <c r="AS23" i="15" s="1"/>
  <c r="AU23" i="15" s="1"/>
  <c r="AW23" i="15" s="1"/>
  <c r="AY23" i="15" s="1"/>
  <c r="BA23" i="15" s="1"/>
  <c r="BC23" i="15" s="1"/>
  <c r="BE23" i="15" s="1"/>
  <c r="BG23" i="15" s="1"/>
  <c r="BI23" i="15" s="1"/>
  <c r="BK23" i="15" s="1"/>
  <c r="BM23" i="15" s="1"/>
  <c r="BO23" i="15" s="1"/>
  <c r="BQ23" i="15" s="1"/>
  <c r="BS23" i="15" s="1"/>
  <c r="BU23" i="15" s="1"/>
  <c r="BW23" i="15" s="1"/>
  <c r="BY23" i="15" s="1"/>
  <c r="CA23" i="15" s="1"/>
  <c r="CC23" i="15" s="1"/>
  <c r="CE23" i="15" s="1"/>
  <c r="CG23" i="15" s="1"/>
  <c r="CI23" i="15" s="1"/>
  <c r="CK23" i="15" s="1"/>
  <c r="CM23" i="15" s="1"/>
  <c r="CO23" i="15" s="1"/>
  <c r="CQ23" i="15" s="1"/>
  <c r="CS23" i="15" s="1"/>
  <c r="CU23" i="15" s="1"/>
  <c r="CW23" i="15" s="1"/>
  <c r="CY23" i="15" s="1"/>
  <c r="DC23" i="15" s="1"/>
  <c r="G53" i="15"/>
  <c r="D57" i="15"/>
  <c r="G55" i="15"/>
  <c r="I55" i="15" s="1"/>
  <c r="K55" i="15" s="1"/>
  <c r="G57" i="15"/>
  <c r="I57" i="15" s="1"/>
  <c r="K57" i="15" s="1"/>
  <c r="I25" i="15"/>
  <c r="K25" i="15" s="1"/>
  <c r="M25" i="15" s="1"/>
  <c r="O25" i="15" s="1"/>
  <c r="Q25" i="15" s="1"/>
  <c r="S25" i="15" s="1"/>
  <c r="U25" i="15" s="1"/>
  <c r="W25" i="15" s="1"/>
  <c r="Y25" i="15" s="1"/>
  <c r="AA25" i="15" s="1"/>
  <c r="AC25" i="15" s="1"/>
  <c r="AE25" i="15" s="1"/>
  <c r="AG25" i="15" s="1"/>
  <c r="AI25" i="15" s="1"/>
  <c r="AK25" i="15" s="1"/>
  <c r="AM25" i="15" s="1"/>
  <c r="AO25" i="15" s="1"/>
  <c r="AQ25" i="15" s="1"/>
  <c r="AS25" i="15" s="1"/>
  <c r="AU25" i="15" s="1"/>
  <c r="AW25" i="15" s="1"/>
  <c r="AY25" i="15" s="1"/>
  <c r="BA25" i="15" s="1"/>
  <c r="BC25" i="15" s="1"/>
  <c r="BE25" i="15" s="1"/>
  <c r="BG25" i="15" s="1"/>
  <c r="BI25" i="15" s="1"/>
  <c r="BK25" i="15" s="1"/>
  <c r="BM25" i="15" s="1"/>
  <c r="BO25" i="15" s="1"/>
  <c r="BQ25" i="15" s="1"/>
  <c r="BS25" i="15" s="1"/>
  <c r="BU25" i="15" s="1"/>
  <c r="BW25" i="15" s="1"/>
  <c r="BY25" i="15" s="1"/>
  <c r="CA25" i="15" s="1"/>
  <c r="CC25" i="15" s="1"/>
  <c r="CE25" i="15" s="1"/>
  <c r="CG25" i="15" s="1"/>
  <c r="CI25" i="15" s="1"/>
  <c r="CK25" i="15" s="1"/>
  <c r="CM25" i="15" s="1"/>
  <c r="CO25" i="15" s="1"/>
  <c r="CQ25" i="15" s="1"/>
  <c r="CS25" i="15" s="1"/>
  <c r="CU25" i="15" s="1"/>
  <c r="CW25" i="15" s="1"/>
  <c r="CY25" i="15" s="1"/>
  <c r="DC25" i="15" s="1"/>
  <c r="EF28" i="15"/>
  <c r="ED29" i="15"/>
  <c r="G63" i="15"/>
  <c r="I63" i="15" s="1"/>
  <c r="K63" i="15" s="1"/>
  <c r="G69" i="15"/>
  <c r="I69" i="15" s="1"/>
  <c r="K69" i="15" s="1"/>
  <c r="D63" i="15"/>
  <c r="G65" i="15"/>
  <c r="I65" i="15" s="1"/>
  <c r="K65" i="15" s="1"/>
  <c r="G67" i="15"/>
  <c r="I67" i="15" s="1"/>
  <c r="K67" i="15" s="1"/>
  <c r="AG82" i="15"/>
  <c r="AE83" i="15" s="1"/>
  <c r="I12" i="15"/>
  <c r="K12" i="15" s="1"/>
  <c r="M12" i="15" s="1"/>
  <c r="O12" i="15" s="1"/>
  <c r="Q12" i="15" s="1"/>
  <c r="S12" i="15" s="1"/>
  <c r="U12" i="15" s="1"/>
  <c r="W12" i="15" s="1"/>
  <c r="Y12" i="15" s="1"/>
  <c r="AA12" i="15" s="1"/>
  <c r="AC12" i="15" s="1"/>
  <c r="AE12" i="15" s="1"/>
  <c r="AG12" i="15" s="1"/>
  <c r="AI12" i="15" s="1"/>
  <c r="AK12" i="15" s="1"/>
  <c r="AM12" i="15" s="1"/>
  <c r="AO12" i="15" s="1"/>
  <c r="AQ12" i="15" s="1"/>
  <c r="AS12" i="15" s="1"/>
  <c r="AU12" i="15" s="1"/>
  <c r="AW12" i="15" s="1"/>
  <c r="AY12" i="15" s="1"/>
  <c r="BA12" i="15" s="1"/>
  <c r="BC12" i="15" s="1"/>
  <c r="BE12" i="15" s="1"/>
  <c r="BG12" i="15" s="1"/>
  <c r="BI12" i="15" s="1"/>
  <c r="BK12" i="15" s="1"/>
  <c r="BM12" i="15" s="1"/>
  <c r="BO12" i="15" s="1"/>
  <c r="BQ12" i="15" s="1"/>
  <c r="BS12" i="15" s="1"/>
  <c r="BU12" i="15" s="1"/>
  <c r="BW12" i="15" s="1"/>
  <c r="BY12" i="15" s="1"/>
  <c r="CA12" i="15" s="1"/>
  <c r="CC12" i="15" s="1"/>
  <c r="CE12" i="15" s="1"/>
  <c r="CG12" i="15" s="1"/>
  <c r="CI12" i="15" s="1"/>
  <c r="CK12" i="15" s="1"/>
  <c r="CM12" i="15" s="1"/>
  <c r="CO12" i="15" s="1"/>
  <c r="CQ12" i="15" s="1"/>
  <c r="CS12" i="15" s="1"/>
  <c r="CU12" i="15" s="1"/>
  <c r="CW12" i="15" s="1"/>
  <c r="CY12" i="15" s="1"/>
  <c r="DC12" i="15" s="1"/>
  <c r="I21" i="15"/>
  <c r="K21" i="15" s="1"/>
  <c r="M21" i="15" s="1"/>
  <c r="O21" i="15" s="1"/>
  <c r="Q21" i="15" s="1"/>
  <c r="S21" i="15" s="1"/>
  <c r="U21" i="15" s="1"/>
  <c r="W21" i="15" s="1"/>
  <c r="Y21" i="15" s="1"/>
  <c r="AA21" i="15" s="1"/>
  <c r="AC21" i="15" s="1"/>
  <c r="AE21" i="15" s="1"/>
  <c r="AG21" i="15" s="1"/>
  <c r="AI21" i="15" s="1"/>
  <c r="AK21" i="15" s="1"/>
  <c r="AM21" i="15" s="1"/>
  <c r="AO21" i="15" s="1"/>
  <c r="AQ21" i="15" s="1"/>
  <c r="AS21" i="15" s="1"/>
  <c r="AU21" i="15" s="1"/>
  <c r="AW21" i="15" s="1"/>
  <c r="AY21" i="15" s="1"/>
  <c r="BA21" i="15" s="1"/>
  <c r="BC21" i="15" s="1"/>
  <c r="BE21" i="15" s="1"/>
  <c r="BG21" i="15" s="1"/>
  <c r="BI21" i="15" s="1"/>
  <c r="BK21" i="15" s="1"/>
  <c r="BM21" i="15" s="1"/>
  <c r="BO21" i="15" s="1"/>
  <c r="BQ21" i="15" s="1"/>
  <c r="BS21" i="15" s="1"/>
  <c r="BU21" i="15" s="1"/>
  <c r="BW21" i="15" s="1"/>
  <c r="BY21" i="15" s="1"/>
  <c r="CA21" i="15" s="1"/>
  <c r="CC21" i="15" s="1"/>
  <c r="CE21" i="15" s="1"/>
  <c r="CG21" i="15" s="1"/>
  <c r="CI21" i="15" s="1"/>
  <c r="CK21" i="15" s="1"/>
  <c r="CM21" i="15" s="1"/>
  <c r="CO21" i="15" s="1"/>
  <c r="CQ21" i="15" s="1"/>
  <c r="CS21" i="15" s="1"/>
  <c r="CU21" i="15" s="1"/>
  <c r="CW21" i="15" s="1"/>
  <c r="CY21" i="15" s="1"/>
  <c r="DC21" i="15" s="1"/>
  <c r="I30" i="14"/>
  <c r="K10" i="14"/>
  <c r="M10" i="14" s="1"/>
  <c r="CZ12" i="14"/>
  <c r="CZ25" i="14"/>
  <c r="D60" i="14"/>
  <c r="E60" i="14" s="1"/>
  <c r="G60" i="14" s="1"/>
  <c r="I60" i="14" s="1"/>
  <c r="K60" i="14" s="1"/>
  <c r="I53" i="14"/>
  <c r="CZ14" i="14"/>
  <c r="AG80" i="14"/>
  <c r="AE81" i="14" s="1"/>
  <c r="DR29" i="14"/>
  <c r="DP30" i="14"/>
  <c r="G72" i="14" l="1"/>
  <c r="D66" i="14"/>
  <c r="CZ12" i="15"/>
  <c r="EF28" i="14"/>
  <c r="ED29" i="14"/>
  <c r="CZ21" i="15"/>
  <c r="D60" i="15"/>
  <c r="E60" i="15" s="1"/>
  <c r="G60" i="15" s="1"/>
  <c r="I60" i="15" s="1"/>
  <c r="K60" i="15" s="1"/>
  <c r="CZ27" i="15"/>
  <c r="I53" i="15"/>
  <c r="W69" i="15"/>
  <c r="W72" i="15" s="1"/>
  <c r="EF29" i="15"/>
  <c r="ED30" i="15"/>
  <c r="CZ14" i="15"/>
  <c r="CZ23" i="15"/>
  <c r="AG83" i="15"/>
  <c r="AE84" i="15" s="1"/>
  <c r="CZ25" i="15"/>
  <c r="I30" i="15"/>
  <c r="K10" i="15"/>
  <c r="M10" i="15" s="1"/>
  <c r="DR30" i="15"/>
  <c r="DP31" i="15" s="1"/>
  <c r="AG81" i="14"/>
  <c r="AE82" i="14" s="1"/>
  <c r="DR30" i="14"/>
  <c r="DP31" i="14"/>
  <c r="I72" i="14"/>
  <c r="K53" i="14"/>
  <c r="K72" i="14" s="1"/>
  <c r="M30" i="14"/>
  <c r="O10" i="14"/>
  <c r="Q10" i="14" s="1"/>
  <c r="EF29" i="14" l="1"/>
  <c r="ED30" i="14"/>
  <c r="AG84" i="15"/>
  <c r="AE85" i="15" s="1"/>
  <c r="DR31" i="15"/>
  <c r="DP32" i="15" s="1"/>
  <c r="EF30" i="15"/>
  <c r="ED31" i="15"/>
  <c r="D66" i="15"/>
  <c r="CZ88" i="15"/>
  <c r="AA75" i="15"/>
  <c r="I72" i="15"/>
  <c r="K53" i="15"/>
  <c r="K72" i="15" s="1"/>
  <c r="G72" i="15"/>
  <c r="M30" i="15"/>
  <c r="O10" i="15"/>
  <c r="Q10" i="15" s="1"/>
  <c r="DR31" i="14"/>
  <c r="DP32" i="14"/>
  <c r="Q30" i="14"/>
  <c r="S10" i="14"/>
  <c r="U10" i="14" s="1"/>
  <c r="AG82" i="14"/>
  <c r="AE83" i="14"/>
  <c r="ED31" i="14" l="1"/>
  <c r="EF30" i="14"/>
  <c r="DR32" i="15"/>
  <c r="DP33" i="15"/>
  <c r="AG85" i="15"/>
  <c r="AE86" i="15"/>
  <c r="Q30" i="15"/>
  <c r="S10" i="15"/>
  <c r="U10" i="15" s="1"/>
  <c r="EF31" i="15"/>
  <c r="ED32" i="15"/>
  <c r="DR32" i="14"/>
  <c r="DP33" i="14" s="1"/>
  <c r="W69" i="14"/>
  <c r="W72" i="14" s="1"/>
  <c r="AG83" i="14"/>
  <c r="AE84" i="14" s="1"/>
  <c r="W10" i="14"/>
  <c r="Y10" i="14" s="1"/>
  <c r="U30" i="14"/>
  <c r="EF31" i="14" l="1"/>
  <c r="ED32" i="14"/>
  <c r="AG86" i="15"/>
  <c r="AE87" i="15" s="1"/>
  <c r="EF32" i="15"/>
  <c r="ED33" i="15"/>
  <c r="EK31" i="15"/>
  <c r="EF22" i="15"/>
  <c r="EF24" i="15" s="1"/>
  <c r="DR33" i="15"/>
  <c r="DP34" i="15" s="1"/>
  <c r="U30" i="15"/>
  <c r="W10" i="15"/>
  <c r="Y10" i="15" s="1"/>
  <c r="DR33" i="14"/>
  <c r="DP34" i="14"/>
  <c r="AA10" i="14"/>
  <c r="AC10" i="14" s="1"/>
  <c r="Y30" i="14"/>
  <c r="AG84" i="14"/>
  <c r="AE85" i="14" s="1"/>
  <c r="CZ88" i="14"/>
  <c r="CZ93" i="14" s="1"/>
  <c r="AA75" i="14"/>
  <c r="EK31" i="14" l="1"/>
  <c r="EF22" i="14"/>
  <c r="EF24" i="14" s="1"/>
  <c r="EF32" i="14"/>
  <c r="ED33" i="14"/>
  <c r="DR34" i="15"/>
  <c r="DP35" i="15"/>
  <c r="AG87" i="15"/>
  <c r="AE88" i="15"/>
  <c r="EF33" i="15"/>
  <c r="ED34" i="15"/>
  <c r="Y30" i="15"/>
  <c r="AA10" i="15"/>
  <c r="AC10" i="15" s="1"/>
  <c r="AG85" i="14"/>
  <c r="AE86" i="14" s="1"/>
  <c r="AE10" i="14"/>
  <c r="AG10" i="14" s="1"/>
  <c r="AC30" i="14"/>
  <c r="DR34" i="14"/>
  <c r="DP35" i="14" s="1"/>
  <c r="ED34" i="14" l="1"/>
  <c r="EF33" i="14"/>
  <c r="EF34" i="15"/>
  <c r="ED35" i="15"/>
  <c r="AG88" i="15"/>
  <c r="AE89" i="15" s="1"/>
  <c r="AC30" i="15"/>
  <c r="AE10" i="15"/>
  <c r="AG10" i="15" s="1"/>
  <c r="DP36" i="15"/>
  <c r="DR35" i="15"/>
  <c r="DR35" i="14"/>
  <c r="DP36" i="14" s="1"/>
  <c r="AG86" i="14"/>
  <c r="AE87" i="14" s="1"/>
  <c r="AG30" i="14"/>
  <c r="AI10" i="14"/>
  <c r="AK10" i="14" s="1"/>
  <c r="EF34" i="14" l="1"/>
  <c r="ED35" i="14"/>
  <c r="AG89" i="15"/>
  <c r="AE90" i="15" s="1"/>
  <c r="AG30" i="15"/>
  <c r="AI10" i="15"/>
  <c r="AK10" i="15" s="1"/>
  <c r="DR36" i="15"/>
  <c r="DP37" i="15" s="1"/>
  <c r="EF35" i="15"/>
  <c r="ED36" i="15"/>
  <c r="AG87" i="14"/>
  <c r="AE88" i="14" s="1"/>
  <c r="DP37" i="14"/>
  <c r="DR36" i="14"/>
  <c r="AK30" i="14"/>
  <c r="AM10" i="14"/>
  <c r="AO10" i="14" s="1"/>
  <c r="EF35" i="14" l="1"/>
  <c r="ED36" i="14"/>
  <c r="DR37" i="15"/>
  <c r="DP38" i="15"/>
  <c r="AG90" i="15"/>
  <c r="AE91" i="15" s="1"/>
  <c r="EF36" i="15"/>
  <c r="ED37" i="15"/>
  <c r="AK30" i="15"/>
  <c r="AM10" i="15"/>
  <c r="AO10" i="15" s="1"/>
  <c r="AG88" i="14"/>
  <c r="AE89" i="14"/>
  <c r="AO30" i="14"/>
  <c r="AQ10" i="14"/>
  <c r="AS10" i="14" s="1"/>
  <c r="DP38" i="14"/>
  <c r="DR37" i="14"/>
  <c r="EF36" i="14" l="1"/>
  <c r="ED37" i="14"/>
  <c r="AO30" i="15"/>
  <c r="AQ10" i="15"/>
  <c r="AS10" i="15" s="1"/>
  <c r="EF37" i="15"/>
  <c r="ED38" i="15"/>
  <c r="AG91" i="15"/>
  <c r="AE92" i="15"/>
  <c r="DR38" i="15"/>
  <c r="DP39" i="15" s="1"/>
  <c r="AS30" i="14"/>
  <c r="AU10" i="14"/>
  <c r="AW10" i="14" s="1"/>
  <c r="AG89" i="14"/>
  <c r="AE90" i="14" s="1"/>
  <c r="DR38" i="14"/>
  <c r="DP39" i="14" s="1"/>
  <c r="EF37" i="14" l="1"/>
  <c r="ED38" i="14"/>
  <c r="DR39" i="15"/>
  <c r="DP40" i="15"/>
  <c r="AG92" i="15"/>
  <c r="AE93" i="15" s="1"/>
  <c r="EF38" i="15"/>
  <c r="ED39" i="15"/>
  <c r="AS30" i="15"/>
  <c r="AU10" i="15"/>
  <c r="AW10" i="15" s="1"/>
  <c r="DR39" i="14"/>
  <c r="DP40" i="14"/>
  <c r="AG90" i="14"/>
  <c r="AE91" i="14" s="1"/>
  <c r="AW30" i="14"/>
  <c r="AY10" i="14"/>
  <c r="BA10" i="14" s="1"/>
  <c r="EF38" i="14" l="1"/>
  <c r="ED39" i="14"/>
  <c r="AG93" i="15"/>
  <c r="AE94" i="15" s="1"/>
  <c r="DP41" i="15"/>
  <c r="DR40" i="15"/>
  <c r="AW30" i="15"/>
  <c r="AY10" i="15"/>
  <c r="BA10" i="15" s="1"/>
  <c r="EF39" i="15"/>
  <c r="ED40" i="15"/>
  <c r="AG91" i="14"/>
  <c r="AE92" i="14" s="1"/>
  <c r="DP41" i="14"/>
  <c r="DR40" i="14"/>
  <c r="BC10" i="14"/>
  <c r="BE10" i="14" s="1"/>
  <c r="BA30" i="14"/>
  <c r="EF39" i="14" l="1"/>
  <c r="ED40" i="14"/>
  <c r="AG94" i="15"/>
  <c r="AE95" i="15" s="1"/>
  <c r="BA30" i="15"/>
  <c r="BC10" i="15"/>
  <c r="BE10" i="15" s="1"/>
  <c r="DR41" i="15"/>
  <c r="DP42" i="15" s="1"/>
  <c r="EF40" i="15"/>
  <c r="ED41" i="15"/>
  <c r="AG92" i="14"/>
  <c r="AE93" i="14"/>
  <c r="BE30" i="14"/>
  <c r="BG10" i="14"/>
  <c r="BI10" i="14" s="1"/>
  <c r="DP42" i="14"/>
  <c r="DR41" i="14"/>
  <c r="ED41" i="14" l="1"/>
  <c r="EF40" i="14"/>
  <c r="DR42" i="15"/>
  <c r="DP43" i="15" s="1"/>
  <c r="AG95" i="15"/>
  <c r="AE96" i="15"/>
  <c r="BE30" i="15"/>
  <c r="BG10" i="15"/>
  <c r="BI10" i="15" s="1"/>
  <c r="EF41" i="15"/>
  <c r="ED42" i="15"/>
  <c r="BK10" i="14"/>
  <c r="BM10" i="14" s="1"/>
  <c r="BI30" i="14"/>
  <c r="AG93" i="14"/>
  <c r="AE94" i="14" s="1"/>
  <c r="DR42" i="14"/>
  <c r="DP43" i="14" s="1"/>
  <c r="EF41" i="14" l="1"/>
  <c r="ED42" i="14"/>
  <c r="DR43" i="15"/>
  <c r="DP44" i="15"/>
  <c r="BI30" i="15"/>
  <c r="BK10" i="15"/>
  <c r="BM10" i="15" s="1"/>
  <c r="AG96" i="15"/>
  <c r="AE97" i="15" s="1"/>
  <c r="DE47" i="15" s="1"/>
  <c r="EF42" i="15"/>
  <c r="ED43" i="15"/>
  <c r="AG94" i="14"/>
  <c r="AE95" i="14"/>
  <c r="DR43" i="14"/>
  <c r="DP44" i="14" s="1"/>
  <c r="BM30" i="14"/>
  <c r="BO10" i="14"/>
  <c r="BQ10" i="14" s="1"/>
  <c r="ED43" i="14" l="1"/>
  <c r="EF42" i="14"/>
  <c r="AG97" i="15"/>
  <c r="AE98" i="15" s="1"/>
  <c r="BM30" i="15"/>
  <c r="BO10" i="15"/>
  <c r="BQ10" i="15" s="1"/>
  <c r="EF43" i="15"/>
  <c r="ED44" i="15"/>
  <c r="DR44" i="15"/>
  <c r="DP45" i="15" s="1"/>
  <c r="DR44" i="14"/>
  <c r="DP45" i="14" s="1"/>
  <c r="BQ30" i="14"/>
  <c r="BS10" i="14"/>
  <c r="BU10" i="14" s="1"/>
  <c r="AG95" i="14"/>
  <c r="AE96" i="14" s="1"/>
  <c r="EF43" i="14" l="1"/>
  <c r="ED44" i="14"/>
  <c r="DR45" i="15"/>
  <c r="DP46" i="15"/>
  <c r="AG98" i="15"/>
  <c r="AE99" i="15" s="1"/>
  <c r="EF44" i="15"/>
  <c r="ED45" i="15"/>
  <c r="BQ30" i="15"/>
  <c r="BS10" i="15"/>
  <c r="BU10" i="15" s="1"/>
  <c r="AG96" i="14"/>
  <c r="AE97" i="14"/>
  <c r="DE47" i="14" s="1"/>
  <c r="DR45" i="14"/>
  <c r="DP46" i="14"/>
  <c r="BU30" i="14"/>
  <c r="BW10" i="14"/>
  <c r="BY10" i="14" s="1"/>
  <c r="EF44" i="14" l="1"/>
  <c r="ED45" i="14"/>
  <c r="BU30" i="15"/>
  <c r="BW10" i="15"/>
  <c r="BY10" i="15" s="1"/>
  <c r="DR46" i="15"/>
  <c r="DP47" i="15"/>
  <c r="EF45" i="15"/>
  <c r="ED46" i="15"/>
  <c r="AG99" i="15"/>
  <c r="AE100" i="15" s="1"/>
  <c r="DR46" i="14"/>
  <c r="DP47" i="14"/>
  <c r="BY30" i="14"/>
  <c r="CA10" i="14"/>
  <c r="CC10" i="14" s="1"/>
  <c r="AG97" i="14"/>
  <c r="AE98" i="14" s="1"/>
  <c r="EF45" i="14" l="1"/>
  <c r="ED46" i="14"/>
  <c r="AG100" i="15"/>
  <c r="AE101" i="15" s="1"/>
  <c r="DR47" i="15"/>
  <c r="DP48" i="15" s="1"/>
  <c r="EF46" i="15"/>
  <c r="ED47" i="15"/>
  <c r="BY30" i="15"/>
  <c r="CA10" i="15"/>
  <c r="CC10" i="15" s="1"/>
  <c r="AG98" i="14"/>
  <c r="AE99" i="14"/>
  <c r="DR47" i="14"/>
  <c r="DP48" i="14" s="1"/>
  <c r="CC30" i="14"/>
  <c r="CE10" i="14"/>
  <c r="CG10" i="14" s="1"/>
  <c r="EF46" i="14" l="1"/>
  <c r="ED47" i="14"/>
  <c r="DR48" i="15"/>
  <c r="DP49" i="15"/>
  <c r="AG101" i="15"/>
  <c r="AE102" i="15" s="1"/>
  <c r="CC30" i="15"/>
  <c r="CE10" i="15"/>
  <c r="CG10" i="15" s="1"/>
  <c r="EF47" i="15"/>
  <c r="ED48" i="15"/>
  <c r="DP49" i="14"/>
  <c r="DR48" i="14"/>
  <c r="CI10" i="14"/>
  <c r="CK10" i="14" s="1"/>
  <c r="CG30" i="14"/>
  <c r="AG99" i="14"/>
  <c r="AE100" i="14" s="1"/>
  <c r="EF47" i="14" l="1"/>
  <c r="ED48" i="14"/>
  <c r="CG30" i="15"/>
  <c r="CI10" i="15"/>
  <c r="CK10" i="15" s="1"/>
  <c r="AG102" i="15"/>
  <c r="AE103" i="15" s="1"/>
  <c r="DP50" i="15"/>
  <c r="DR49" i="15"/>
  <c r="EF48" i="15"/>
  <c r="ED49" i="15"/>
  <c r="AG100" i="14"/>
  <c r="AE101" i="14" s="1"/>
  <c r="CK30" i="14"/>
  <c r="CM10" i="14"/>
  <c r="CO10" i="14" s="1"/>
  <c r="DR49" i="14"/>
  <c r="DP50" i="14" s="1"/>
  <c r="EF48" i="14" l="1"/>
  <c r="ED49" i="14"/>
  <c r="AG103" i="15"/>
  <c r="AE104" i="15"/>
  <c r="EF49" i="15"/>
  <c r="ED50" i="15"/>
  <c r="DR50" i="15"/>
  <c r="DP51" i="15" s="1"/>
  <c r="CK30" i="15"/>
  <c r="CM10" i="15"/>
  <c r="CO10" i="15" s="1"/>
  <c r="DR50" i="14"/>
  <c r="DP51" i="14" s="1"/>
  <c r="AG101" i="14"/>
  <c r="AE102" i="14" s="1"/>
  <c r="CO30" i="14"/>
  <c r="CQ10" i="14"/>
  <c r="CS10" i="14" s="1"/>
  <c r="ED50" i="14" l="1"/>
  <c r="EF49" i="14"/>
  <c r="DR51" i="15"/>
  <c r="DP52" i="15" s="1"/>
  <c r="CO30" i="15"/>
  <c r="CQ10" i="15"/>
  <c r="CS10" i="15" s="1"/>
  <c r="EF50" i="15"/>
  <c r="ED51" i="15"/>
  <c r="AG104" i="15"/>
  <c r="AE105" i="15" s="1"/>
  <c r="DP52" i="14"/>
  <c r="DR51" i="14"/>
  <c r="CS30" i="14"/>
  <c r="CU10" i="14"/>
  <c r="CW10" i="14" s="1"/>
  <c r="CZ10" i="14" s="1"/>
  <c r="CZ29" i="14" s="1"/>
  <c r="CZ33" i="14" s="1"/>
  <c r="CZ34" i="14" s="1"/>
  <c r="AG102" i="14"/>
  <c r="AE103" i="14" s="1"/>
  <c r="ED51" i="14" l="1"/>
  <c r="EF50" i="14"/>
  <c r="AG105" i="15"/>
  <c r="AE106" i="15" s="1"/>
  <c r="AG106" i="15" s="1"/>
  <c r="DR52" i="15"/>
  <c r="DP53" i="15" s="1"/>
  <c r="EF51" i="15"/>
  <c r="ED52" i="15"/>
  <c r="CS30" i="15"/>
  <c r="CU10" i="15"/>
  <c r="CW10" i="15" s="1"/>
  <c r="L72" i="14"/>
  <c r="M72" i="14" s="1"/>
  <c r="DC31" i="14"/>
  <c r="CZ48" i="14"/>
  <c r="DC32" i="14"/>
  <c r="DE32" i="14" s="1"/>
  <c r="AG103" i="14"/>
  <c r="AE104" i="14" s="1"/>
  <c r="CY10" i="14"/>
  <c r="DC10" i="14" s="1"/>
  <c r="DC29" i="14" s="1"/>
  <c r="DE29" i="14" s="1"/>
  <c r="DF29" i="14" s="1"/>
  <c r="CW30" i="14"/>
  <c r="CZ30" i="14" s="1"/>
  <c r="DR52" i="14"/>
  <c r="DP53" i="14" s="1"/>
  <c r="EF51" i="14" l="1"/>
  <c r="ED52" i="14"/>
  <c r="DR53" i="15"/>
  <c r="DP54" i="15"/>
  <c r="EF52" i="15"/>
  <c r="ED53" i="15"/>
  <c r="CW30" i="15"/>
  <c r="CZ30" i="15" s="1"/>
  <c r="CY10" i="15"/>
  <c r="DC10" i="15" s="1"/>
  <c r="DC29" i="15" s="1"/>
  <c r="DE29" i="15" s="1"/>
  <c r="DF29" i="15" s="1"/>
  <c r="CZ10" i="15"/>
  <c r="CZ29" i="15" s="1"/>
  <c r="CZ33" i="15" s="1"/>
  <c r="CZ34" i="15" s="1"/>
  <c r="AG104" i="14"/>
  <c r="AE105" i="14" s="1"/>
  <c r="DP54" i="14"/>
  <c r="DR53" i="14"/>
  <c r="S72" i="14"/>
  <c r="Q72" i="14"/>
  <c r="U72" i="14" s="1"/>
  <c r="DE48" i="14"/>
  <c r="DE50" i="14" s="1"/>
  <c r="DE57" i="14" s="1"/>
  <c r="DE60" i="14"/>
  <c r="DE64" i="14" s="1"/>
  <c r="CZ49" i="14"/>
  <c r="CZ56" i="14"/>
  <c r="DF57" i="14" l="1"/>
  <c r="DF58" i="14" s="1"/>
  <c r="DE56" i="14" s="1"/>
  <c r="EF52" i="14"/>
  <c r="ED53" i="14"/>
  <c r="L72" i="15"/>
  <c r="M72" i="15" s="1"/>
  <c r="DC31" i="15"/>
  <c r="CZ48" i="15"/>
  <c r="DC32" i="15"/>
  <c r="DE32" i="15" s="1"/>
  <c r="EF53" i="15"/>
  <c r="ED54" i="15"/>
  <c r="DR54" i="15"/>
  <c r="DP55" i="15" s="1"/>
  <c r="DR55" i="15" s="1"/>
  <c r="CZ80" i="14"/>
  <c r="CZ77" i="14"/>
  <c r="CZ69" i="14"/>
  <c r="CZ62" i="14"/>
  <c r="CZ78" i="14"/>
  <c r="CZ71" i="14"/>
  <c r="CZ63" i="14"/>
  <c r="CZ61" i="14"/>
  <c r="CZ59" i="14"/>
  <c r="CZ76" i="14"/>
  <c r="CZ60" i="14"/>
  <c r="CZ79" i="14"/>
  <c r="CZ81" i="14"/>
  <c r="CZ72" i="14"/>
  <c r="CZ75" i="14"/>
  <c r="CZ70" i="14"/>
  <c r="CZ66" i="14"/>
  <c r="CZ67" i="14"/>
  <c r="DA65" i="14"/>
  <c r="DA82" i="14" s="1"/>
  <c r="CZ58" i="14"/>
  <c r="CZ73" i="14"/>
  <c r="CZ74" i="14"/>
  <c r="CZ68" i="14"/>
  <c r="DB39" i="14"/>
  <c r="DR54" i="14"/>
  <c r="DP55" i="14"/>
  <c r="DR55" i="14" s="1"/>
  <c r="DH36" i="14"/>
  <c r="AG105" i="14"/>
  <c r="AE106" i="14" s="1"/>
  <c r="AG106" i="14" s="1"/>
  <c r="EF53" i="14" l="1"/>
  <c r="ED54" i="14"/>
  <c r="EF54" i="15"/>
  <c r="ED55" i="15"/>
  <c r="EF55" i="15" s="1"/>
  <c r="CZ56" i="15"/>
  <c r="CZ49" i="15"/>
  <c r="DE48" i="15"/>
  <c r="DE50" i="15" s="1"/>
  <c r="DE57" i="15" s="1"/>
  <c r="DE60" i="15"/>
  <c r="DE64" i="15" s="1"/>
  <c r="Q72" i="15"/>
  <c r="S72" i="15"/>
  <c r="EG25" i="14"/>
  <c r="EG26" i="14" s="1"/>
  <c r="EG27" i="14" s="1"/>
  <c r="EG28" i="14" s="1"/>
  <c r="EG29" i="14" s="1"/>
  <c r="EG30" i="14" s="1"/>
  <c r="EG31" i="14" s="1"/>
  <c r="EG32" i="14" s="1"/>
  <c r="EG33" i="14" s="1"/>
  <c r="EG34" i="14" s="1"/>
  <c r="EG35" i="14" s="1"/>
  <c r="EG36" i="14" s="1"/>
  <c r="EG37" i="14" s="1"/>
  <c r="EG38" i="14" s="1"/>
  <c r="EG39" i="14" s="1"/>
  <c r="EG40" i="14" s="1"/>
  <c r="EG41" i="14" s="1"/>
  <c r="EG42" i="14" s="1"/>
  <c r="EG43" i="14" s="1"/>
  <c r="EG44" i="14" s="1"/>
  <c r="EG45" i="14" s="1"/>
  <c r="EG46" i="14" s="1"/>
  <c r="EG47" i="14" s="1"/>
  <c r="EG48" i="14" s="1"/>
  <c r="EG49" i="14" s="1"/>
  <c r="EG50" i="14" s="1"/>
  <c r="EG51" i="14" s="1"/>
  <c r="EG52" i="14" s="1"/>
  <c r="EG53" i="14" s="1"/>
  <c r="EG54" i="14" s="1"/>
  <c r="EG55" i="14" s="1"/>
  <c r="DA83" i="14"/>
  <c r="CZ83" i="14" s="1"/>
  <c r="CZ84" i="14" s="1"/>
  <c r="DA84" i="14"/>
  <c r="Y72" i="14"/>
  <c r="AA72" i="14" s="1"/>
  <c r="CZ85" i="14"/>
  <c r="DF57" i="15" l="1"/>
  <c r="DF58" i="15" s="1"/>
  <c r="DE56" i="15" s="1"/>
  <c r="ED55" i="14"/>
  <c r="EF55" i="14" s="1"/>
  <c r="EF54" i="14"/>
  <c r="U72" i="15"/>
  <c r="DB39" i="15"/>
  <c r="DH36" i="15"/>
  <c r="CZ79" i="15"/>
  <c r="CZ76" i="15"/>
  <c r="CZ72" i="15"/>
  <c r="CZ70" i="15"/>
  <c r="CZ68" i="15"/>
  <c r="CZ81" i="15"/>
  <c r="CZ75" i="15"/>
  <c r="CZ62" i="15"/>
  <c r="CZ59" i="15"/>
  <c r="CZ74" i="15"/>
  <c r="CZ66" i="15"/>
  <c r="CZ58" i="15"/>
  <c r="CZ78" i="15"/>
  <c r="CZ61" i="15"/>
  <c r="CZ80" i="15"/>
  <c r="CZ67" i="15"/>
  <c r="CZ73" i="15"/>
  <c r="CZ69" i="15"/>
  <c r="CZ63" i="15"/>
  <c r="CZ77" i="15"/>
  <c r="CZ60" i="15"/>
  <c r="CZ71" i="15"/>
  <c r="DA65" i="15"/>
  <c r="DA82" i="15" s="1"/>
  <c r="AA76" i="14"/>
  <c r="CZ87" i="14"/>
  <c r="AA78" i="14"/>
  <c r="CZ85" i="15" l="1"/>
  <c r="Y72" i="15"/>
  <c r="AA72" i="15" s="1"/>
  <c r="EG25" i="15"/>
  <c r="EG26" i="15" s="1"/>
  <c r="EG27" i="15" s="1"/>
  <c r="EG28" i="15" s="1"/>
  <c r="EG29" i="15" s="1"/>
  <c r="EG30" i="15" s="1"/>
  <c r="EG31" i="15" s="1"/>
  <c r="EG32" i="15" s="1"/>
  <c r="EG33" i="15" s="1"/>
  <c r="EG34" i="15" s="1"/>
  <c r="EG35" i="15" s="1"/>
  <c r="EG36" i="15" s="1"/>
  <c r="EG37" i="15" s="1"/>
  <c r="EG38" i="15" s="1"/>
  <c r="EG39" i="15" s="1"/>
  <c r="EG40" i="15" s="1"/>
  <c r="EG41" i="15" s="1"/>
  <c r="EG42" i="15" s="1"/>
  <c r="EG43" i="15" s="1"/>
  <c r="EG44" i="15" s="1"/>
  <c r="EG45" i="15" s="1"/>
  <c r="EG46" i="15" s="1"/>
  <c r="EG47" i="15" s="1"/>
  <c r="EG48" i="15" s="1"/>
  <c r="EG49" i="15" s="1"/>
  <c r="EG50" i="15" s="1"/>
  <c r="EG51" i="15" s="1"/>
  <c r="EG52" i="15" s="1"/>
  <c r="EG53" i="15" s="1"/>
  <c r="EG54" i="15" s="1"/>
  <c r="EG55" i="15" s="1"/>
  <c r="DA83" i="15"/>
  <c r="CZ83" i="15" s="1"/>
  <c r="CZ84" i="15" s="1"/>
  <c r="AA78" i="15" l="1"/>
  <c r="CZ87" i="15"/>
  <c r="AA76" i="15"/>
  <c r="DA84" i="15"/>
  <c r="AL36" i="12" l="1"/>
  <c r="B5" i="12" l="1"/>
  <c r="B6" i="12" s="1"/>
  <c r="B7" i="12" s="1"/>
  <c r="B8" i="12" s="1"/>
  <c r="B9" i="12" s="1"/>
  <c r="B10" i="12" s="1"/>
  <c r="B11" i="12" s="1"/>
  <c r="B12" i="12" s="1"/>
  <c r="B13" i="12" s="1"/>
  <c r="B14" i="12" s="1"/>
  <c r="B15" i="12" s="1"/>
  <c r="B16" i="12" s="1"/>
  <c r="B17" i="12" s="1"/>
  <c r="B18" i="12" s="1"/>
  <c r="B19" i="12" s="1"/>
  <c r="AS25" i="12" l="1"/>
  <c r="AP25" i="12"/>
  <c r="AL25" i="12"/>
  <c r="AP36" i="12"/>
  <c r="AS36" i="12" s="1"/>
  <c r="E27" i="12"/>
  <c r="E28" i="12" s="1"/>
  <c r="D27" i="8"/>
  <c r="AO45" i="12"/>
  <c r="AD76" i="13"/>
  <c r="AD77" i="13" s="1"/>
  <c r="AD78" i="13" s="1"/>
  <c r="AD79" i="13" s="1"/>
  <c r="AD80" i="13" s="1"/>
  <c r="AD81" i="13" s="1"/>
  <c r="AD82" i="13" s="1"/>
  <c r="AD83" i="13" s="1"/>
  <c r="AD84" i="13" s="1"/>
  <c r="AD85" i="13" s="1"/>
  <c r="AD86" i="13" s="1"/>
  <c r="AD87" i="13" s="1"/>
  <c r="AD88" i="13" s="1"/>
  <c r="AD89" i="13" s="1"/>
  <c r="AD90" i="13" s="1"/>
  <c r="AD91" i="13" s="1"/>
  <c r="AD92" i="13" s="1"/>
  <c r="AD93" i="13" s="1"/>
  <c r="AD94" i="13" s="1"/>
  <c r="AD95" i="13" s="1"/>
  <c r="AD96" i="13" s="1"/>
  <c r="AD97" i="13" s="1"/>
  <c r="AD98" i="13" s="1"/>
  <c r="AD99" i="13" s="1"/>
  <c r="AD100" i="13" s="1"/>
  <c r="AD101" i="13" s="1"/>
  <c r="AD102" i="13" s="1"/>
  <c r="AD103" i="13" s="1"/>
  <c r="AD104" i="13" s="1"/>
  <c r="AD105" i="13" s="1"/>
  <c r="AD106" i="13" s="1"/>
  <c r="AF75" i="13"/>
  <c r="AF76" i="13" s="1"/>
  <c r="AF77" i="13" s="1"/>
  <c r="AF78" i="13" s="1"/>
  <c r="AF79" i="13" s="1"/>
  <c r="AF80" i="13" s="1"/>
  <c r="AF81" i="13" s="1"/>
  <c r="AF82" i="13" s="1"/>
  <c r="AF83" i="13" s="1"/>
  <c r="AF84" i="13" s="1"/>
  <c r="AF85" i="13" s="1"/>
  <c r="AF86" i="13" s="1"/>
  <c r="AF87" i="13" s="1"/>
  <c r="AF88" i="13" s="1"/>
  <c r="AF89" i="13" s="1"/>
  <c r="AF90" i="13" s="1"/>
  <c r="AF91" i="13" s="1"/>
  <c r="AF92" i="13" s="1"/>
  <c r="AF93" i="13" s="1"/>
  <c r="AF94" i="13" s="1"/>
  <c r="AF95" i="13" s="1"/>
  <c r="AF96" i="13" s="1"/>
  <c r="AF97" i="13" s="1"/>
  <c r="AF98" i="13" s="1"/>
  <c r="AF99" i="13" s="1"/>
  <c r="AF100" i="13" s="1"/>
  <c r="AF101" i="13" s="1"/>
  <c r="AF102" i="13" s="1"/>
  <c r="AF103" i="13" s="1"/>
  <c r="AF104" i="13" s="1"/>
  <c r="AF105" i="13" s="1"/>
  <c r="AF106" i="13" s="1"/>
  <c r="AD75" i="13"/>
  <c r="AF74" i="13"/>
  <c r="AG74" i="13" s="1"/>
  <c r="AE75" i="13" s="1"/>
  <c r="O72" i="13"/>
  <c r="Q70" i="13" s="1"/>
  <c r="S71" i="13"/>
  <c r="AS67" i="13"/>
  <c r="AS69" i="13" s="1"/>
  <c r="AS70" i="13" s="1"/>
  <c r="AN65" i="13"/>
  <c r="BN56" i="13"/>
  <c r="BM56" i="13"/>
  <c r="AT55" i="13"/>
  <c r="AP53" i="13"/>
  <c r="AN53" i="13" s="1"/>
  <c r="AL53" i="13"/>
  <c r="C38" i="13"/>
  <c r="C37" i="13"/>
  <c r="D36" i="13"/>
  <c r="BC35" i="13"/>
  <c r="BC36" i="13" s="1"/>
  <c r="BC37" i="13" s="1"/>
  <c r="BC38" i="13" s="1"/>
  <c r="BC39" i="13" s="1"/>
  <c r="BC40" i="13" s="1"/>
  <c r="BC41" i="13" s="1"/>
  <c r="BC42" i="13" s="1"/>
  <c r="BC43" i="13" s="1"/>
  <c r="BC44" i="13" s="1"/>
  <c r="BC45" i="13" s="1"/>
  <c r="BC46" i="13" s="1"/>
  <c r="BC47" i="13" s="1"/>
  <c r="BC48" i="13" s="1"/>
  <c r="BC49" i="13" s="1"/>
  <c r="BC50" i="13" s="1"/>
  <c r="BC51" i="13" s="1"/>
  <c r="BC52" i="13" s="1"/>
  <c r="BC53" i="13" s="1"/>
  <c r="BC54" i="13" s="1"/>
  <c r="BC55" i="13" s="1"/>
  <c r="AR32" i="13"/>
  <c r="BC31" i="13"/>
  <c r="BC32" i="13" s="1"/>
  <c r="BC33" i="13" s="1"/>
  <c r="BC34" i="13" s="1"/>
  <c r="AT31" i="13"/>
  <c r="BS29" i="13"/>
  <c r="BS30" i="13" s="1"/>
  <c r="BS31" i="13" s="1"/>
  <c r="BS32" i="13" s="1"/>
  <c r="BS33" i="13" s="1"/>
  <c r="BS34" i="13" s="1"/>
  <c r="BS35" i="13" s="1"/>
  <c r="BS36" i="13" s="1"/>
  <c r="BS37" i="13" s="1"/>
  <c r="BS38" i="13" s="1"/>
  <c r="BS39" i="13" s="1"/>
  <c r="BS40" i="13" s="1"/>
  <c r="BS41" i="13" s="1"/>
  <c r="BS42" i="13" s="1"/>
  <c r="BS43" i="13" s="1"/>
  <c r="BS44" i="13" s="1"/>
  <c r="BS45" i="13" s="1"/>
  <c r="BS46" i="13" s="1"/>
  <c r="BS47" i="13" s="1"/>
  <c r="BS48" i="13" s="1"/>
  <c r="BS49" i="13" s="1"/>
  <c r="BS50" i="13" s="1"/>
  <c r="BS51" i="13" s="1"/>
  <c r="BS52" i="13" s="1"/>
  <c r="BS53" i="13" s="1"/>
  <c r="BS54" i="13" s="1"/>
  <c r="BS55" i="13" s="1"/>
  <c r="BE29" i="13"/>
  <c r="BE30" i="13" s="1"/>
  <c r="BE31" i="13" s="1"/>
  <c r="BE32" i="13" s="1"/>
  <c r="BE33" i="13" s="1"/>
  <c r="BE34" i="13" s="1"/>
  <c r="BE35" i="13" s="1"/>
  <c r="BE36" i="13" s="1"/>
  <c r="BE37" i="13" s="1"/>
  <c r="BE38" i="13" s="1"/>
  <c r="BE39" i="13" s="1"/>
  <c r="BE40" i="13" s="1"/>
  <c r="BE41" i="13" s="1"/>
  <c r="BE42" i="13" s="1"/>
  <c r="BE43" i="13" s="1"/>
  <c r="BE44" i="13" s="1"/>
  <c r="BE45" i="13" s="1"/>
  <c r="BE46" i="13" s="1"/>
  <c r="BE47" i="13" s="1"/>
  <c r="BE48" i="13" s="1"/>
  <c r="BE49" i="13" s="1"/>
  <c r="BE50" i="13" s="1"/>
  <c r="BE51" i="13" s="1"/>
  <c r="BE52" i="13" s="1"/>
  <c r="BE53" i="13" s="1"/>
  <c r="BE54" i="13" s="1"/>
  <c r="BE55" i="13" s="1"/>
  <c r="BE28" i="13"/>
  <c r="BW27" i="13"/>
  <c r="BW28" i="13" s="1"/>
  <c r="BW29" i="13" s="1"/>
  <c r="BW30" i="13" s="1"/>
  <c r="BW31" i="13" s="1"/>
  <c r="BW32" i="13" s="1"/>
  <c r="BW33" i="13" s="1"/>
  <c r="BW34" i="13" s="1"/>
  <c r="BW35" i="13" s="1"/>
  <c r="BW36" i="13" s="1"/>
  <c r="BW37" i="13" s="1"/>
  <c r="BW38" i="13" s="1"/>
  <c r="BW39" i="13" s="1"/>
  <c r="BW40" i="13" s="1"/>
  <c r="BW41" i="13" s="1"/>
  <c r="BW42" i="13" s="1"/>
  <c r="BW43" i="13" s="1"/>
  <c r="BW44" i="13" s="1"/>
  <c r="BW45" i="13" s="1"/>
  <c r="BW46" i="13" s="1"/>
  <c r="BW47" i="13" s="1"/>
  <c r="BW48" i="13" s="1"/>
  <c r="BW49" i="13" s="1"/>
  <c r="BW50" i="13" s="1"/>
  <c r="BW51" i="13" s="1"/>
  <c r="BW52" i="13" s="1"/>
  <c r="BW53" i="13" s="1"/>
  <c r="BW54" i="13" s="1"/>
  <c r="BW55" i="13" s="1"/>
  <c r="BS27" i="13"/>
  <c r="BS28" i="13" s="1"/>
  <c r="N27" i="13"/>
  <c r="R27" i="13" s="1"/>
  <c r="V27" i="13" s="1"/>
  <c r="Z27" i="13" s="1"/>
  <c r="AD27" i="13" s="1"/>
  <c r="AH27" i="13" s="1"/>
  <c r="AL27" i="13" s="1"/>
  <c r="L27" i="13"/>
  <c r="P27" i="13" s="1"/>
  <c r="T27" i="13" s="1"/>
  <c r="X27" i="13" s="1"/>
  <c r="AB27" i="13" s="1"/>
  <c r="AF27" i="13" s="1"/>
  <c r="AJ27" i="13" s="1"/>
  <c r="AP27" i="13" s="1"/>
  <c r="BS26" i="13"/>
  <c r="BI26" i="13"/>
  <c r="BI27" i="13" s="1"/>
  <c r="BI28" i="13" s="1"/>
  <c r="BI29" i="13" s="1"/>
  <c r="BI30" i="13" s="1"/>
  <c r="BI31" i="13" s="1"/>
  <c r="BI32" i="13" s="1"/>
  <c r="BI33" i="13" s="1"/>
  <c r="BI34" i="13" s="1"/>
  <c r="BI35" i="13" s="1"/>
  <c r="BI36" i="13" s="1"/>
  <c r="BI37" i="13" s="1"/>
  <c r="BI38" i="13" s="1"/>
  <c r="BI39" i="13" s="1"/>
  <c r="BI40" i="13" s="1"/>
  <c r="BI41" i="13" s="1"/>
  <c r="BI42" i="13" s="1"/>
  <c r="BI43" i="13" s="1"/>
  <c r="BI44" i="13" s="1"/>
  <c r="BI45" i="13" s="1"/>
  <c r="BI46" i="13" s="1"/>
  <c r="BI47" i="13" s="1"/>
  <c r="BI48" i="13" s="1"/>
  <c r="BI49" i="13" s="1"/>
  <c r="BI50" i="13" s="1"/>
  <c r="BI51" i="13" s="1"/>
  <c r="BI52" i="13" s="1"/>
  <c r="BI53" i="13" s="1"/>
  <c r="BI54" i="13" s="1"/>
  <c r="BI55" i="13" s="1"/>
  <c r="BW25" i="13"/>
  <c r="BW26" i="13" s="1"/>
  <c r="BI25" i="13"/>
  <c r="BC25" i="13"/>
  <c r="BC26" i="13" s="1"/>
  <c r="BC27" i="13" s="1"/>
  <c r="BC28" i="13" s="1"/>
  <c r="BC29" i="13" s="1"/>
  <c r="BC30" i="13" s="1"/>
  <c r="T25" i="13"/>
  <c r="X25" i="13" s="1"/>
  <c r="AB25" i="13" s="1"/>
  <c r="AF25" i="13" s="1"/>
  <c r="AJ25" i="13" s="1"/>
  <c r="AP25" i="13" s="1"/>
  <c r="P25" i="13"/>
  <c r="N25" i="13"/>
  <c r="R25" i="13" s="1"/>
  <c r="V25" i="13" s="1"/>
  <c r="Z25" i="13" s="1"/>
  <c r="AD25" i="13" s="1"/>
  <c r="AH25" i="13" s="1"/>
  <c r="AL25" i="13" s="1"/>
  <c r="L25" i="13"/>
  <c r="BW24" i="13"/>
  <c r="BI24" i="13"/>
  <c r="BE24" i="13"/>
  <c r="BE25" i="13" s="1"/>
  <c r="BE26" i="13" s="1"/>
  <c r="BE27" i="13" s="1"/>
  <c r="BC24" i="13"/>
  <c r="BF23" i="13"/>
  <c r="BD24" i="13" s="1"/>
  <c r="AJ23" i="13"/>
  <c r="AP23" i="13" s="1"/>
  <c r="V23" i="13"/>
  <c r="Z23" i="13" s="1"/>
  <c r="AD23" i="13" s="1"/>
  <c r="AH23" i="13" s="1"/>
  <c r="AL23" i="13" s="1"/>
  <c r="P23" i="13"/>
  <c r="T23" i="13" s="1"/>
  <c r="X23" i="13" s="1"/>
  <c r="AB23" i="13" s="1"/>
  <c r="AF23" i="13" s="1"/>
  <c r="N23" i="13"/>
  <c r="R23" i="13" s="1"/>
  <c r="L23" i="13"/>
  <c r="Z21" i="13"/>
  <c r="AD21" i="13" s="1"/>
  <c r="AH21" i="13" s="1"/>
  <c r="AL21" i="13" s="1"/>
  <c r="R21" i="13"/>
  <c r="V21" i="13" s="1"/>
  <c r="P21" i="13"/>
  <c r="T21" i="13" s="1"/>
  <c r="X21" i="13" s="1"/>
  <c r="AB21" i="13" s="1"/>
  <c r="AF21" i="13" s="1"/>
  <c r="AJ21" i="13" s="1"/>
  <c r="AP21" i="13" s="1"/>
  <c r="N21" i="13"/>
  <c r="L21" i="13"/>
  <c r="E21" i="13"/>
  <c r="G23" i="13" s="1"/>
  <c r="I23" i="13" s="1"/>
  <c r="K23" i="13" s="1"/>
  <c r="M23" i="13" s="1"/>
  <c r="O23" i="13" s="1"/>
  <c r="Q23" i="13" s="1"/>
  <c r="S23" i="13" s="1"/>
  <c r="U23" i="13" s="1"/>
  <c r="W23" i="13" s="1"/>
  <c r="Y23" i="13" s="1"/>
  <c r="AA23" i="13" s="1"/>
  <c r="AC23" i="13" s="1"/>
  <c r="AE23" i="13" s="1"/>
  <c r="AG23" i="13" s="1"/>
  <c r="AI23" i="13" s="1"/>
  <c r="AK23" i="13" s="1"/>
  <c r="AM23" i="13" s="1"/>
  <c r="AQ23" i="13" s="1"/>
  <c r="BJ20" i="13"/>
  <c r="BJ30" i="13" s="1"/>
  <c r="V17" i="13"/>
  <c r="Z17" i="13" s="1"/>
  <c r="AD17" i="13" s="1"/>
  <c r="AH17" i="13" s="1"/>
  <c r="AL17" i="13" s="1"/>
  <c r="R17" i="13"/>
  <c r="P17" i="13"/>
  <c r="T17" i="13" s="1"/>
  <c r="X17" i="13" s="1"/>
  <c r="AB17" i="13" s="1"/>
  <c r="AF17" i="13" s="1"/>
  <c r="AJ17" i="13" s="1"/>
  <c r="AP17" i="13" s="1"/>
  <c r="N17" i="13"/>
  <c r="L17" i="13"/>
  <c r="V14" i="13"/>
  <c r="Z14" i="13" s="1"/>
  <c r="AD14" i="13" s="1"/>
  <c r="AH14" i="13" s="1"/>
  <c r="AL14" i="13" s="1"/>
  <c r="N14" i="13"/>
  <c r="R14" i="13" s="1"/>
  <c r="L14" i="13"/>
  <c r="P14" i="13" s="1"/>
  <c r="T14" i="13" s="1"/>
  <c r="X14" i="13" s="1"/>
  <c r="AB14" i="13" s="1"/>
  <c r="AF14" i="13" s="1"/>
  <c r="AJ14" i="13" s="1"/>
  <c r="AP14" i="13" s="1"/>
  <c r="E14" i="13"/>
  <c r="E57" i="13" s="1"/>
  <c r="V12" i="13"/>
  <c r="Z12" i="13" s="1"/>
  <c r="AD12" i="13" s="1"/>
  <c r="AH12" i="13" s="1"/>
  <c r="AL12" i="13" s="1"/>
  <c r="R12" i="13"/>
  <c r="N12" i="13"/>
  <c r="L12" i="13"/>
  <c r="P12" i="13" s="1"/>
  <c r="T12" i="13" s="1"/>
  <c r="X12" i="13" s="1"/>
  <c r="AB12" i="13" s="1"/>
  <c r="AF12" i="13" s="1"/>
  <c r="AJ12" i="13" s="1"/>
  <c r="AP12" i="13" s="1"/>
  <c r="E11" i="13"/>
  <c r="E5" i="13" s="1"/>
  <c r="G5" i="13" s="1"/>
  <c r="I5" i="13" s="1"/>
  <c r="AB10" i="13"/>
  <c r="AF10" i="13" s="1"/>
  <c r="AJ10" i="13" s="1"/>
  <c r="AP10" i="13" s="1"/>
  <c r="T10" i="13"/>
  <c r="X10" i="13" s="1"/>
  <c r="N10" i="13"/>
  <c r="R10" i="13" s="1"/>
  <c r="V10" i="13" s="1"/>
  <c r="Z10" i="13" s="1"/>
  <c r="AD10" i="13" s="1"/>
  <c r="AH10" i="13" s="1"/>
  <c r="AL10" i="13" s="1"/>
  <c r="L10" i="13"/>
  <c r="P10" i="13" s="1"/>
  <c r="E10" i="13"/>
  <c r="E8" i="13"/>
  <c r="AN32" i="13" s="1"/>
  <c r="AD5" i="13"/>
  <c r="AH5" i="13" s="1"/>
  <c r="AL5" i="13" s="1"/>
  <c r="V5" i="13"/>
  <c r="Z5" i="13" s="1"/>
  <c r="T5" i="13"/>
  <c r="X5" i="13" s="1"/>
  <c r="AB5" i="13" s="1"/>
  <c r="AF5" i="13" s="1"/>
  <c r="AJ5" i="13" s="1"/>
  <c r="AP5" i="13" s="1"/>
  <c r="N5" i="13"/>
  <c r="R5" i="13" s="1"/>
  <c r="L5" i="13"/>
  <c r="P5" i="13" s="1"/>
  <c r="AP4" i="13"/>
  <c r="AP3" i="13"/>
  <c r="BJ23" i="13" l="1"/>
  <c r="BL23" i="13" s="1"/>
  <c r="BO23" i="13" s="1"/>
  <c r="BJ32" i="13"/>
  <c r="BL32" i="13" s="1"/>
  <c r="BV32" i="13" s="1"/>
  <c r="BJ37" i="13"/>
  <c r="BJ47" i="13" s="1"/>
  <c r="BL47" i="13" s="1"/>
  <c r="E51" i="13"/>
  <c r="D57" i="13" s="1"/>
  <c r="D14" i="13"/>
  <c r="AN35" i="13"/>
  <c r="AN47" i="13" s="1"/>
  <c r="G12" i="13"/>
  <c r="I12" i="13" s="1"/>
  <c r="K12" i="13" s="1"/>
  <c r="M12" i="13" s="1"/>
  <c r="O12" i="13" s="1"/>
  <c r="Q12" i="13" s="1"/>
  <c r="S12" i="13" s="1"/>
  <c r="U12" i="13" s="1"/>
  <c r="W12" i="13" s="1"/>
  <c r="Y12" i="13" s="1"/>
  <c r="AA12" i="13" s="1"/>
  <c r="AC12" i="13" s="1"/>
  <c r="AE12" i="13" s="1"/>
  <c r="AG12" i="13" s="1"/>
  <c r="AI12" i="13" s="1"/>
  <c r="AK12" i="13" s="1"/>
  <c r="AM12" i="13" s="1"/>
  <c r="AQ12" i="13" s="1"/>
  <c r="BJ35" i="13"/>
  <c r="BL35" i="13" s="1"/>
  <c r="BO35" i="13" s="1"/>
  <c r="BQ35" i="13" s="1"/>
  <c r="G10" i="13"/>
  <c r="I10" i="13" s="1"/>
  <c r="AR45" i="12"/>
  <c r="K5" i="13"/>
  <c r="C39" i="13"/>
  <c r="BJ33" i="13"/>
  <c r="BJ29" i="13"/>
  <c r="BJ38" i="13"/>
  <c r="BJ34" i="13"/>
  <c r="BJ24" i="13"/>
  <c r="BL24" i="13" s="1"/>
  <c r="BO24" i="13" s="1"/>
  <c r="BJ25" i="13"/>
  <c r="BL25" i="13" s="1"/>
  <c r="BL20" i="13"/>
  <c r="BO20" i="13" s="1"/>
  <c r="BJ36" i="13"/>
  <c r="BJ28" i="13"/>
  <c r="BL28" i="13" s="1"/>
  <c r="BJ26" i="13"/>
  <c r="BL26" i="13" s="1"/>
  <c r="BJ27" i="13"/>
  <c r="BL27" i="13" s="1"/>
  <c r="BJ31" i="13"/>
  <c r="D21" i="13"/>
  <c r="G25" i="13"/>
  <c r="G27" i="13"/>
  <c r="E63" i="13"/>
  <c r="AN23" i="13"/>
  <c r="G21" i="13"/>
  <c r="BF24" i="13"/>
  <c r="BD25" i="13"/>
  <c r="D37" i="13"/>
  <c r="D38" i="13" s="1"/>
  <c r="D39" i="13" s="1"/>
  <c r="D40" i="13" s="1"/>
  <c r="D41" i="13" s="1"/>
  <c r="D42" i="13" s="1"/>
  <c r="D43" i="13" s="1"/>
  <c r="E36" i="13"/>
  <c r="AG75" i="13"/>
  <c r="AE76" i="13" s="1"/>
  <c r="BL30" i="13"/>
  <c r="BJ40" i="13"/>
  <c r="BL37" i="13"/>
  <c r="E9" i="13"/>
  <c r="E12" i="13" s="1"/>
  <c r="E13" i="13" s="1"/>
  <c r="E16" i="13"/>
  <c r="G55" i="13"/>
  <c r="I55" i="13" s="1"/>
  <c r="K55" i="13" s="1"/>
  <c r="G53" i="13"/>
  <c r="G14" i="13"/>
  <c r="G57" i="13"/>
  <c r="I57" i="13" s="1"/>
  <c r="K57" i="13" s="1"/>
  <c r="D17" i="13" l="1"/>
  <c r="AP32" i="13"/>
  <c r="AQ40" i="13"/>
  <c r="AQ41" i="13" s="1"/>
  <c r="BV35" i="13"/>
  <c r="BO32" i="13"/>
  <c r="BQ32" i="13" s="1"/>
  <c r="BJ42" i="13"/>
  <c r="BJ52" i="13" s="1"/>
  <c r="BL52" i="13" s="1"/>
  <c r="BO52" i="13" s="1"/>
  <c r="BQ52" i="13" s="1"/>
  <c r="BJ45" i="13"/>
  <c r="BJ55" i="13" s="1"/>
  <c r="BL55" i="13" s="1"/>
  <c r="AN12" i="13"/>
  <c r="E17" i="13"/>
  <c r="G17" i="13" s="1"/>
  <c r="D23" i="13"/>
  <c r="BV28" i="13"/>
  <c r="BO28" i="13"/>
  <c r="BQ28" i="13" s="1"/>
  <c r="BL33" i="13"/>
  <c r="BJ43" i="13"/>
  <c r="E39" i="13"/>
  <c r="C40" i="13"/>
  <c r="BF25" i="13"/>
  <c r="BD26" i="13" s="1"/>
  <c r="BL36" i="13"/>
  <c r="BJ46" i="13"/>
  <c r="BL46" i="13" s="1"/>
  <c r="K10" i="13"/>
  <c r="M10" i="13" s="1"/>
  <c r="I14" i="13"/>
  <c r="K14" i="13" s="1"/>
  <c r="M14" i="13" s="1"/>
  <c r="O14" i="13" s="1"/>
  <c r="Q14" i="13" s="1"/>
  <c r="S14" i="13" s="1"/>
  <c r="U14" i="13" s="1"/>
  <c r="W14" i="13" s="1"/>
  <c r="Y14" i="13" s="1"/>
  <c r="AA14" i="13" s="1"/>
  <c r="AC14" i="13" s="1"/>
  <c r="AE14" i="13" s="1"/>
  <c r="AG14" i="13" s="1"/>
  <c r="AI14" i="13" s="1"/>
  <c r="AK14" i="13" s="1"/>
  <c r="AM14" i="13" s="1"/>
  <c r="AQ14" i="13" s="1"/>
  <c r="BO37" i="13"/>
  <c r="BQ37" i="13" s="1"/>
  <c r="BV37" i="13"/>
  <c r="K4" i="13"/>
  <c r="O4" i="13" s="1"/>
  <c r="M5" i="13"/>
  <c r="BV47" i="13"/>
  <c r="BO47" i="13"/>
  <c r="BQ47" i="13" s="1"/>
  <c r="I21" i="13"/>
  <c r="K21" i="13" s="1"/>
  <c r="M21" i="13" s="1"/>
  <c r="O21" i="13" s="1"/>
  <c r="Q21" i="13" s="1"/>
  <c r="S21" i="13" s="1"/>
  <c r="U21" i="13" s="1"/>
  <c r="W21" i="13" s="1"/>
  <c r="Y21" i="13" s="1"/>
  <c r="AA21" i="13" s="1"/>
  <c r="AC21" i="13" s="1"/>
  <c r="AE21" i="13" s="1"/>
  <c r="AG21" i="13" s="1"/>
  <c r="AI21" i="13" s="1"/>
  <c r="AK21" i="13" s="1"/>
  <c r="AM21" i="13" s="1"/>
  <c r="AQ21" i="13" s="1"/>
  <c r="BO25" i="13"/>
  <c r="BQ25" i="13" s="1"/>
  <c r="BV25" i="13"/>
  <c r="I53" i="13"/>
  <c r="BL40" i="13"/>
  <c r="BJ50" i="13"/>
  <c r="BL50" i="13" s="1"/>
  <c r="E37" i="13"/>
  <c r="BV30" i="13"/>
  <c r="BO30" i="13"/>
  <c r="BQ30" i="13" s="1"/>
  <c r="BL31" i="13"/>
  <c r="BJ41" i="13"/>
  <c r="BO27" i="13"/>
  <c r="BQ27" i="13" s="1"/>
  <c r="BV27" i="13"/>
  <c r="G67" i="13"/>
  <c r="I67" i="13" s="1"/>
  <c r="K67" i="13" s="1"/>
  <c r="G63" i="13"/>
  <c r="I63" i="13" s="1"/>
  <c r="K63" i="13" s="1"/>
  <c r="G69" i="13"/>
  <c r="I69" i="13" s="1"/>
  <c r="K69" i="13" s="1"/>
  <c r="G65" i="13"/>
  <c r="I65" i="13" s="1"/>
  <c r="K65" i="13" s="1"/>
  <c r="D63" i="13"/>
  <c r="D60" i="13" s="1"/>
  <c r="E60" i="13" s="1"/>
  <c r="G60" i="13" s="1"/>
  <c r="I60" i="13" s="1"/>
  <c r="K60" i="13" s="1"/>
  <c r="BJ44" i="13"/>
  <c r="BL34" i="13"/>
  <c r="AE77" i="13"/>
  <c r="AG76" i="13"/>
  <c r="I27" i="13"/>
  <c r="K27" i="13" s="1"/>
  <c r="M27" i="13" s="1"/>
  <c r="O27" i="13" s="1"/>
  <c r="Q27" i="13" s="1"/>
  <c r="S27" i="13" s="1"/>
  <c r="U27" i="13" s="1"/>
  <c r="W27" i="13" s="1"/>
  <c r="Y27" i="13" s="1"/>
  <c r="AA27" i="13" s="1"/>
  <c r="AC27" i="13" s="1"/>
  <c r="AE27" i="13" s="1"/>
  <c r="AG27" i="13" s="1"/>
  <c r="AI27" i="13" s="1"/>
  <c r="AK27" i="13" s="1"/>
  <c r="AM27" i="13" s="1"/>
  <c r="AQ27" i="13" s="1"/>
  <c r="BJ48" i="13"/>
  <c r="BL48" i="13" s="1"/>
  <c r="BL38" i="13"/>
  <c r="I25" i="13"/>
  <c r="K25" i="13" s="1"/>
  <c r="M25" i="13" s="1"/>
  <c r="O25" i="13" s="1"/>
  <c r="Q25" i="13" s="1"/>
  <c r="S25" i="13" s="1"/>
  <c r="U25" i="13" s="1"/>
  <c r="W25" i="13" s="1"/>
  <c r="Y25" i="13" s="1"/>
  <c r="AA25" i="13" s="1"/>
  <c r="AC25" i="13" s="1"/>
  <c r="AE25" i="13" s="1"/>
  <c r="AG25" i="13" s="1"/>
  <c r="AI25" i="13" s="1"/>
  <c r="AK25" i="13" s="1"/>
  <c r="AM25" i="13" s="1"/>
  <c r="AQ25" i="13" s="1"/>
  <c r="BO26" i="13"/>
  <c r="BQ26" i="13" s="1"/>
  <c r="BV26" i="13"/>
  <c r="BL29" i="13"/>
  <c r="BJ39" i="13"/>
  <c r="E38" i="13"/>
  <c r="BV52" i="13" l="1"/>
  <c r="BL42" i="13"/>
  <c r="BL45" i="13"/>
  <c r="BO45" i="13" s="1"/>
  <c r="BQ45" i="13" s="1"/>
  <c r="AN25" i="13"/>
  <c r="AN27" i="13"/>
  <c r="BF26" i="13"/>
  <c r="BD27" i="13"/>
  <c r="BV29" i="13"/>
  <c r="BO29" i="13"/>
  <c r="BQ29" i="13" s="1"/>
  <c r="AG77" i="13"/>
  <c r="AE78" i="13"/>
  <c r="E40" i="13"/>
  <c r="C41" i="13"/>
  <c r="BO34" i="13"/>
  <c r="BQ34" i="13" s="1"/>
  <c r="BV34" i="13"/>
  <c r="BJ54" i="13"/>
  <c r="BL54" i="13" s="1"/>
  <c r="BL44" i="13"/>
  <c r="BJ51" i="13"/>
  <c r="BL51" i="13" s="1"/>
  <c r="BL41" i="13"/>
  <c r="BV50" i="13"/>
  <c r="BO50" i="13"/>
  <c r="BQ50" i="13" s="1"/>
  <c r="BR25" i="13"/>
  <c r="BT25" i="13" s="1"/>
  <c r="D66" i="13"/>
  <c r="BL43" i="13"/>
  <c r="BJ53" i="13"/>
  <c r="BL53" i="13" s="1"/>
  <c r="BO38" i="13"/>
  <c r="BQ38" i="13" s="1"/>
  <c r="BV38" i="13"/>
  <c r="BO31" i="13"/>
  <c r="BV31" i="13"/>
  <c r="BO40" i="13"/>
  <c r="BQ40" i="13" s="1"/>
  <c r="BV40" i="13"/>
  <c r="BV45" i="13"/>
  <c r="O5" i="13"/>
  <c r="Q5" i="13" s="1"/>
  <c r="S5" i="13" s="1"/>
  <c r="U5" i="13" s="1"/>
  <c r="W5" i="13" s="1"/>
  <c r="Y5" i="13" s="1"/>
  <c r="AA5" i="13" s="1"/>
  <c r="AC5" i="13" s="1"/>
  <c r="AE5" i="13" s="1"/>
  <c r="AG5" i="13" s="1"/>
  <c r="AI5" i="13" s="1"/>
  <c r="AK5" i="13" s="1"/>
  <c r="AM5" i="13" s="1"/>
  <c r="AQ5" i="13" s="1"/>
  <c r="AT28" i="13" s="1"/>
  <c r="O10" i="13"/>
  <c r="Q10" i="13" s="1"/>
  <c r="BO33" i="13"/>
  <c r="BQ33" i="13" s="1"/>
  <c r="BV33" i="13"/>
  <c r="BV48" i="13"/>
  <c r="BO48" i="13"/>
  <c r="BQ48" i="13" s="1"/>
  <c r="I72" i="13"/>
  <c r="K53" i="13"/>
  <c r="K72" i="13" s="1"/>
  <c r="BO55" i="13"/>
  <c r="BQ55" i="13" s="1"/>
  <c r="BV55" i="13"/>
  <c r="BO46" i="13"/>
  <c r="BQ46" i="13" s="1"/>
  <c r="BV46" i="13"/>
  <c r="BL39" i="13"/>
  <c r="BJ49" i="13"/>
  <c r="BL49" i="13" s="1"/>
  <c r="G72" i="13"/>
  <c r="AN21" i="13"/>
  <c r="BO36" i="13"/>
  <c r="BQ36" i="13" s="1"/>
  <c r="BV36" i="13"/>
  <c r="AN14" i="13"/>
  <c r="I17" i="13"/>
  <c r="K17" i="13" s="1"/>
  <c r="M17" i="13" s="1"/>
  <c r="O17" i="13" s="1"/>
  <c r="Q17" i="13" s="1"/>
  <c r="S17" i="13" s="1"/>
  <c r="U17" i="13" s="1"/>
  <c r="W17" i="13" s="1"/>
  <c r="Y17" i="13" s="1"/>
  <c r="AA17" i="13" s="1"/>
  <c r="AC17" i="13" s="1"/>
  <c r="AE17" i="13" s="1"/>
  <c r="AG17" i="13" s="1"/>
  <c r="AI17" i="13" s="1"/>
  <c r="AK17" i="13" s="1"/>
  <c r="AM17" i="13" s="1"/>
  <c r="AQ17" i="13" s="1"/>
  <c r="G30" i="13"/>
  <c r="BV42" i="13" l="1"/>
  <c r="BO42" i="13"/>
  <c r="BQ42" i="13" s="1"/>
  <c r="M30" i="13"/>
  <c r="BR26" i="13"/>
  <c r="BT26" i="13" s="1"/>
  <c r="BV41" i="13"/>
  <c r="BO41" i="13"/>
  <c r="BQ41" i="13" s="1"/>
  <c r="BO53" i="13"/>
  <c r="BQ53" i="13" s="1"/>
  <c r="BV53" i="13"/>
  <c r="BO51" i="13"/>
  <c r="BQ51" i="13" s="1"/>
  <c r="BV51" i="13"/>
  <c r="AG78" i="13"/>
  <c r="AE79" i="13"/>
  <c r="BO43" i="13"/>
  <c r="BQ43" i="13" s="1"/>
  <c r="BV43" i="13"/>
  <c r="BO44" i="13"/>
  <c r="BQ44" i="13" s="1"/>
  <c r="BV44" i="13"/>
  <c r="O6" i="13"/>
  <c r="I30" i="13"/>
  <c r="BO54" i="13"/>
  <c r="BQ54" i="13" s="1"/>
  <c r="BV54" i="13"/>
  <c r="AN17" i="13"/>
  <c r="S10" i="13"/>
  <c r="U10" i="13" s="1"/>
  <c r="Q30" i="13"/>
  <c r="BO49" i="13"/>
  <c r="BQ49" i="13" s="1"/>
  <c r="BV49" i="13"/>
  <c r="AP35" i="13"/>
  <c r="AQ35" i="13" s="1"/>
  <c r="BQ31" i="13"/>
  <c r="BF27" i="13"/>
  <c r="BD28" i="13" s="1"/>
  <c r="BO39" i="13"/>
  <c r="BQ39" i="13" s="1"/>
  <c r="BV39" i="13"/>
  <c r="AN5" i="13"/>
  <c r="E41" i="13"/>
  <c r="C42" i="13"/>
  <c r="BR27" i="13" l="1"/>
  <c r="BR28" i="13" s="1"/>
  <c r="BF28" i="13"/>
  <c r="BD29" i="13"/>
  <c r="AG79" i="13"/>
  <c r="AE80" i="13" s="1"/>
  <c r="E42" i="13"/>
  <c r="C43" i="13"/>
  <c r="E43" i="13" s="1"/>
  <c r="W10" i="13"/>
  <c r="Y10" i="13" s="1"/>
  <c r="U30" i="13"/>
  <c r="BT27" i="13" l="1"/>
  <c r="AG80" i="13"/>
  <c r="AE81" i="13" s="1"/>
  <c r="BF29" i="13"/>
  <c r="BD30" i="13"/>
  <c r="Y30" i="13"/>
  <c r="AA10" i="13"/>
  <c r="AC10" i="13" s="1"/>
  <c r="BT28" i="13"/>
  <c r="BR29" i="13"/>
  <c r="AG81" i="13" l="1"/>
  <c r="AE82" i="13" s="1"/>
  <c r="AC30" i="13"/>
  <c r="AE10" i="13"/>
  <c r="AG10" i="13" s="1"/>
  <c r="BF30" i="13"/>
  <c r="BD31" i="13"/>
  <c r="BT29" i="13"/>
  <c r="BR30" i="13"/>
  <c r="AG82" i="13" l="1"/>
  <c r="AE83" i="13"/>
  <c r="AQ47" i="13"/>
  <c r="AT47" i="13"/>
  <c r="AV47" i="13" s="1"/>
  <c r="BF31" i="13"/>
  <c r="BD32" i="13" s="1"/>
  <c r="AG30" i="13"/>
  <c r="AI10" i="13"/>
  <c r="AK10" i="13" s="1"/>
  <c r="AN10" i="13" s="1"/>
  <c r="AN29" i="13" s="1"/>
  <c r="AN33" i="13" s="1"/>
  <c r="AN34" i="13" s="1"/>
  <c r="BT30" i="13"/>
  <c r="BR31" i="13"/>
  <c r="BF32" i="13" l="1"/>
  <c r="BD33" i="13"/>
  <c r="BT31" i="13"/>
  <c r="BR32" i="13"/>
  <c r="AS47" i="13"/>
  <c r="W69" i="13"/>
  <c r="W72" i="13" s="1"/>
  <c r="AG83" i="13"/>
  <c r="AE84" i="13"/>
  <c r="AQ31" i="13"/>
  <c r="L72" i="13"/>
  <c r="M72" i="13" s="1"/>
  <c r="AQ32" i="13"/>
  <c r="AS32" i="13" s="1"/>
  <c r="AN48" i="13"/>
  <c r="AK30" i="13"/>
  <c r="AN30" i="13" s="1"/>
  <c r="AM10" i="13"/>
  <c r="AQ10" i="13" s="1"/>
  <c r="AQ29" i="13" s="1"/>
  <c r="AS29" i="13" s="1"/>
  <c r="AT29" i="13" s="1"/>
  <c r="AN88" i="13" l="1"/>
  <c r="AA75" i="13"/>
  <c r="AT36" i="13"/>
  <c r="AT33" i="13"/>
  <c r="AT32" i="13"/>
  <c r="AS60" i="13"/>
  <c r="AS64" i="13" s="1"/>
  <c r="AS48" i="13"/>
  <c r="AS50" i="13" s="1"/>
  <c r="AS57" i="13" s="1"/>
  <c r="AT57" i="13" s="1"/>
  <c r="AT58" i="13" s="1"/>
  <c r="AS56" i="13" s="1"/>
  <c r="S72" i="13"/>
  <c r="Q72" i="13"/>
  <c r="BF33" i="13"/>
  <c r="BD34" i="13"/>
  <c r="AN56" i="13"/>
  <c r="AN49" i="13"/>
  <c r="BT32" i="13"/>
  <c r="BR33" i="13"/>
  <c r="BY31" i="13"/>
  <c r="BT22" i="13"/>
  <c r="BT24" i="13" s="1"/>
  <c r="AG84" i="13"/>
  <c r="AE85" i="13" s="1"/>
  <c r="U72" i="13" l="1"/>
  <c r="AG85" i="13"/>
  <c r="AE86" i="13"/>
  <c r="AV48" i="13"/>
  <c r="AX47" i="13"/>
  <c r="AV36" i="13" s="1"/>
  <c r="BF34" i="13"/>
  <c r="BD35" i="13" s="1"/>
  <c r="AN78" i="13"/>
  <c r="AN71" i="13"/>
  <c r="AN63" i="13"/>
  <c r="AN61" i="13"/>
  <c r="AN59" i="13"/>
  <c r="AN81" i="13"/>
  <c r="AN79" i="13"/>
  <c r="AN77" i="13"/>
  <c r="AN75" i="13"/>
  <c r="AN73" i="13"/>
  <c r="AN67" i="13"/>
  <c r="AN66" i="13"/>
  <c r="AN80" i="13"/>
  <c r="AN76" i="13"/>
  <c r="AN70" i="13"/>
  <c r="AO65" i="13"/>
  <c r="AO82" i="13" s="1"/>
  <c r="AN60" i="13"/>
  <c r="AN68" i="13"/>
  <c r="AN74" i="13"/>
  <c r="AN58" i="13"/>
  <c r="AN62" i="13"/>
  <c r="AN69" i="13"/>
  <c r="AN72" i="13"/>
  <c r="BT33" i="13"/>
  <c r="BR34" i="13"/>
  <c r="BF35" i="13" l="1"/>
  <c r="BD36" i="13"/>
  <c r="AO83" i="13"/>
  <c r="AN83" i="13" s="1"/>
  <c r="AN84" i="13" s="1"/>
  <c r="AN85" i="13"/>
  <c r="Y72" i="13"/>
  <c r="AA72" i="13" s="1"/>
  <c r="BT34" i="13"/>
  <c r="BR35" i="13"/>
  <c r="AG86" i="13"/>
  <c r="AE87" i="13" s="1"/>
  <c r="BU25" i="13"/>
  <c r="BU26" i="13" s="1"/>
  <c r="BU27" i="13" s="1"/>
  <c r="BU28" i="13" s="1"/>
  <c r="BU29" i="13" s="1"/>
  <c r="BU30" i="13" s="1"/>
  <c r="BU31" i="13" s="1"/>
  <c r="BU32" i="13" s="1"/>
  <c r="BU33" i="13" s="1"/>
  <c r="BU34" i="13" s="1"/>
  <c r="BU35" i="13" s="1"/>
  <c r="BU36" i="13" s="1"/>
  <c r="BU37" i="13" s="1"/>
  <c r="BU38" i="13" s="1"/>
  <c r="BU39" i="13" s="1"/>
  <c r="BU40" i="13" s="1"/>
  <c r="BU41" i="13" s="1"/>
  <c r="BU42" i="13" s="1"/>
  <c r="BU43" i="13" s="1"/>
  <c r="BU44" i="13" s="1"/>
  <c r="BU45" i="13" s="1"/>
  <c r="BU46" i="13" s="1"/>
  <c r="BU47" i="13" s="1"/>
  <c r="BU48" i="13" s="1"/>
  <c r="BU49" i="13" s="1"/>
  <c r="BU50" i="13" s="1"/>
  <c r="BU51" i="13" s="1"/>
  <c r="BU52" i="13" s="1"/>
  <c r="BU53" i="13" s="1"/>
  <c r="BU54" i="13" s="1"/>
  <c r="BU55" i="13" s="1"/>
  <c r="AG87" i="13" l="1"/>
  <c r="AE88" i="13" s="1"/>
  <c r="BT35" i="13"/>
  <c r="BR36" i="13"/>
  <c r="AA78" i="13"/>
  <c r="AA76" i="13"/>
  <c r="AN87" i="13"/>
  <c r="BD37" i="13"/>
  <c r="BF36" i="13"/>
  <c r="AO84" i="13"/>
  <c r="AG88" i="13" l="1"/>
  <c r="AE89" i="13" s="1"/>
  <c r="BD38" i="13"/>
  <c r="BF37" i="13"/>
  <c r="BT36" i="13"/>
  <c r="BR37" i="13"/>
  <c r="AG89" i="13" l="1"/>
  <c r="AE90" i="13"/>
  <c r="BT37" i="13"/>
  <c r="BR38" i="13"/>
  <c r="BF38" i="13"/>
  <c r="BD39" i="13" s="1"/>
  <c r="BF39" i="13" l="1"/>
  <c r="BD40" i="13" s="1"/>
  <c r="AG90" i="13"/>
  <c r="AE91" i="13"/>
  <c r="BT38" i="13"/>
  <c r="BR39" i="13"/>
  <c r="BF40" i="13" l="1"/>
  <c r="BD41" i="13"/>
  <c r="BT39" i="13"/>
  <c r="BR40" i="13"/>
  <c r="AG91" i="13"/>
  <c r="AE92" i="13" s="1"/>
  <c r="AG92" i="13" l="1"/>
  <c r="AE93" i="13"/>
  <c r="BF41" i="13"/>
  <c r="BD42" i="13"/>
  <c r="BT40" i="13"/>
  <c r="BR41" i="13"/>
  <c r="BT41" i="13" l="1"/>
  <c r="BR42" i="13"/>
  <c r="BD43" i="13"/>
  <c r="BF42" i="13"/>
  <c r="AG93" i="13"/>
  <c r="AE94" i="13"/>
  <c r="AG94" i="13" l="1"/>
  <c r="AE95" i="13"/>
  <c r="BD44" i="13"/>
  <c r="BF43" i="13"/>
  <c r="BT42" i="13"/>
  <c r="BR43" i="13"/>
  <c r="BT43" i="13" l="1"/>
  <c r="BR44" i="13"/>
  <c r="BD45" i="13"/>
  <c r="BF44" i="13"/>
  <c r="AG95" i="13"/>
  <c r="AE96" i="13"/>
  <c r="AG96" i="13" l="1"/>
  <c r="AE97" i="13"/>
  <c r="BT44" i="13"/>
  <c r="BR45" i="13"/>
  <c r="BF45" i="13"/>
  <c r="BD46" i="13" s="1"/>
  <c r="BF46" i="13" l="1"/>
  <c r="BD47" i="13"/>
  <c r="BT45" i="13"/>
  <c r="BR46" i="13"/>
  <c r="AG97" i="13"/>
  <c r="AE98" i="13"/>
  <c r="BT46" i="13" l="1"/>
  <c r="BR47" i="13"/>
  <c r="BF47" i="13"/>
  <c r="BD48" i="13"/>
  <c r="AG98" i="13"/>
  <c r="AE99" i="13"/>
  <c r="AG99" i="13" l="1"/>
  <c r="AE100" i="13" s="1"/>
  <c r="BF48" i="13"/>
  <c r="BD49" i="13"/>
  <c r="BT47" i="13"/>
  <c r="BR48" i="13"/>
  <c r="AG100" i="13" l="1"/>
  <c r="AE101" i="13"/>
  <c r="BT48" i="13"/>
  <c r="BR49" i="13"/>
  <c r="BF49" i="13"/>
  <c r="BD50" i="13" s="1"/>
  <c r="BF50" i="13" l="1"/>
  <c r="BD51" i="13" s="1"/>
  <c r="BT49" i="13"/>
  <c r="BR50" i="13"/>
  <c r="AG101" i="13"/>
  <c r="AE102" i="13"/>
  <c r="BF51" i="13" l="1"/>
  <c r="BD52" i="13"/>
  <c r="AG102" i="13"/>
  <c r="AE103" i="13"/>
  <c r="BT50" i="13"/>
  <c r="BR51" i="13"/>
  <c r="AG103" i="13" l="1"/>
  <c r="AE104" i="13"/>
  <c r="BF52" i="13"/>
  <c r="BD53" i="13"/>
  <c r="BT51" i="13"/>
  <c r="BR52" i="13"/>
  <c r="BT52" i="13" l="1"/>
  <c r="BR53" i="13"/>
  <c r="BF53" i="13"/>
  <c r="BD54" i="13"/>
  <c r="AG104" i="13"/>
  <c r="AE105" i="13"/>
  <c r="AG105" i="13" l="1"/>
  <c r="AE106" i="13" s="1"/>
  <c r="AG106" i="13" s="1"/>
  <c r="BF54" i="13"/>
  <c r="BD55" i="13" s="1"/>
  <c r="BF55" i="13" s="1"/>
  <c r="BT53" i="13"/>
  <c r="BR54" i="13"/>
  <c r="BT54" i="13" l="1"/>
  <c r="BR55" i="13"/>
  <c r="BT55" i="13" s="1"/>
  <c r="AF29" i="12" l="1"/>
  <c r="AF30" i="12" s="1"/>
  <c r="AF31" i="12" s="1"/>
  <c r="D20" i="12"/>
  <c r="P7" i="12"/>
  <c r="P5" i="12" s="1"/>
  <c r="P8" i="12" s="1"/>
  <c r="P9" i="12" s="1"/>
  <c r="P6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M7" i="12"/>
  <c r="M5" i="12" s="1"/>
  <c r="M8" i="12" s="1"/>
  <c r="M9" i="12" s="1"/>
  <c r="M6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AF5" i="12"/>
  <c r="AF6" i="12" s="1"/>
  <c r="AF7" i="12" s="1"/>
  <c r="AF8" i="12" s="1"/>
  <c r="AF9" i="12" s="1"/>
  <c r="AF10" i="12" s="1"/>
  <c r="AF11" i="12" s="1"/>
  <c r="AF12" i="12" s="1"/>
  <c r="AF13" i="12" s="1"/>
  <c r="AF14" i="12" s="1"/>
  <c r="AF15" i="12" s="1"/>
  <c r="AF16" i="12" s="1"/>
  <c r="AF17" i="12" s="1"/>
  <c r="AF18" i="12" s="1"/>
  <c r="AF19" i="12" s="1"/>
  <c r="S5" i="12"/>
  <c r="S6" i="12" s="1"/>
  <c r="S7" i="12" s="1"/>
  <c r="S8" i="12" s="1"/>
  <c r="S9" i="12" s="1"/>
  <c r="S10" i="12" s="1"/>
  <c r="S11" i="12" s="1"/>
  <c r="S12" i="12" s="1"/>
  <c r="S13" i="12" s="1"/>
  <c r="S14" i="12" s="1"/>
  <c r="S15" i="12" s="1"/>
  <c r="S16" i="12" s="1"/>
  <c r="S17" i="12" s="1"/>
  <c r="S18" i="12" s="1"/>
  <c r="S19" i="12" s="1"/>
  <c r="C3" i="12"/>
  <c r="AM2" i="12"/>
  <c r="AO7" i="12" s="1"/>
  <c r="AK7" i="12" l="1"/>
  <c r="AR7" i="12"/>
  <c r="AR11" i="12"/>
  <c r="AU19" i="12"/>
  <c r="AU17" i="12"/>
  <c r="AU9" i="12"/>
  <c r="AU15" i="12"/>
  <c r="AU13" i="12"/>
  <c r="AU11" i="12"/>
  <c r="AU7" i="12"/>
  <c r="AU21" i="12"/>
  <c r="AF32" i="12"/>
  <c r="AF33" i="12" s="1"/>
  <c r="AO9" i="12"/>
  <c r="AR21" i="12"/>
  <c r="AK17" i="12"/>
  <c r="AK11" i="12"/>
  <c r="AO21" i="12"/>
  <c r="AO19" i="12"/>
  <c r="AO17" i="12"/>
  <c r="AO15" i="12"/>
  <c r="AO13" i="12"/>
  <c r="AK15" i="12"/>
  <c r="AK13" i="12"/>
  <c r="AK21" i="12"/>
  <c r="AK19" i="12"/>
  <c r="AO11" i="12"/>
  <c r="AR19" i="12"/>
  <c r="AR17" i="12"/>
  <c r="AR15" i="12"/>
  <c r="AR13" i="12"/>
  <c r="AR9" i="12"/>
  <c r="C4" i="12"/>
  <c r="AK9" i="12"/>
  <c r="AU47" i="12" l="1"/>
  <c r="AF34" i="12"/>
  <c r="C7" i="12"/>
  <c r="E4" i="12"/>
  <c r="BH11" i="8"/>
  <c r="AV62" i="8"/>
  <c r="AV63" i="8" s="1"/>
  <c r="AV64" i="8" s="1"/>
  <c r="AV65" i="8" s="1"/>
  <c r="AS62" i="8"/>
  <c r="AS63" i="8" s="1"/>
  <c r="AS64" i="8" s="1"/>
  <c r="AS65" i="8" s="1"/>
  <c r="AS66" i="8" s="1"/>
  <c r="AS67" i="8" s="1"/>
  <c r="AV29" i="8"/>
  <c r="AV30" i="8" s="1"/>
  <c r="AV31" i="8" s="1"/>
  <c r="AG29" i="8"/>
  <c r="AG30" i="8" s="1"/>
  <c r="AG31" i="8" s="1"/>
  <c r="AG32" i="8" s="1"/>
  <c r="C20" i="8"/>
  <c r="AS6" i="8"/>
  <c r="AS7" i="8" s="1"/>
  <c r="AS8" i="8" s="1"/>
  <c r="AS9" i="8" s="1"/>
  <c r="AS10" i="8" s="1"/>
  <c r="AS11" i="8" s="1"/>
  <c r="AS12" i="8" s="1"/>
  <c r="AS13" i="8" s="1"/>
  <c r="AS14" i="8" s="1"/>
  <c r="AS15" i="8" s="1"/>
  <c r="AS16" i="8" s="1"/>
  <c r="AS17" i="8" s="1"/>
  <c r="AS18" i="8" s="1"/>
  <c r="AS19" i="8" s="1"/>
  <c r="AS28" i="8" s="1"/>
  <c r="AS29" i="8" s="1"/>
  <c r="AS30" i="8" s="1"/>
  <c r="AS31" i="8" s="1"/>
  <c r="O6" i="8"/>
  <c r="O7" i="8" s="1"/>
  <c r="O8" i="8" s="1"/>
  <c r="O9" i="8" s="1"/>
  <c r="O10" i="8" s="1"/>
  <c r="O11" i="8" s="1"/>
  <c r="O12" i="8" s="1"/>
  <c r="O13" i="8" s="1"/>
  <c r="O14" i="8" s="1"/>
  <c r="O15" i="8" s="1"/>
  <c r="O16" i="8" s="1"/>
  <c r="O17" i="8" s="1"/>
  <c r="O18" i="8" s="1"/>
  <c r="O19" i="8" s="1"/>
  <c r="A6" i="8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V5" i="8"/>
  <c r="AV6" i="8" s="1"/>
  <c r="AV7" i="8" s="1"/>
  <c r="AV8" i="8" s="1"/>
  <c r="AV9" i="8" s="1"/>
  <c r="AV10" i="8" s="1"/>
  <c r="AV11" i="8" s="1"/>
  <c r="AV12" i="8" s="1"/>
  <c r="AV13" i="8" s="1"/>
  <c r="AV14" i="8" s="1"/>
  <c r="AV15" i="8" s="1"/>
  <c r="AV16" i="8" s="1"/>
  <c r="AV17" i="8" s="1"/>
  <c r="AV18" i="8" s="1"/>
  <c r="AV19" i="8" s="1"/>
  <c r="AS5" i="8"/>
  <c r="AG5" i="8"/>
  <c r="AG6" i="8" s="1"/>
  <c r="AG7" i="8" s="1"/>
  <c r="AG8" i="8" s="1"/>
  <c r="AG9" i="8" s="1"/>
  <c r="AG10" i="8" s="1"/>
  <c r="AG11" i="8" s="1"/>
  <c r="AG12" i="8" s="1"/>
  <c r="AG13" i="8" s="1"/>
  <c r="AG14" i="8" s="1"/>
  <c r="AG15" i="8" s="1"/>
  <c r="AG16" i="8" s="1"/>
  <c r="AG17" i="8" s="1"/>
  <c r="AG18" i="8" s="1"/>
  <c r="AG19" i="8" s="1"/>
  <c r="AD5" i="8"/>
  <c r="AD6" i="8" s="1"/>
  <c r="AD7" i="8" s="1"/>
  <c r="AD8" i="8" s="1"/>
  <c r="AD9" i="8" s="1"/>
  <c r="AD10" i="8" s="1"/>
  <c r="AD11" i="8" s="1"/>
  <c r="AD12" i="8" s="1"/>
  <c r="AD13" i="8" s="1"/>
  <c r="AD14" i="8" s="1"/>
  <c r="AD15" i="8" s="1"/>
  <c r="AD16" i="8" s="1"/>
  <c r="AD17" i="8" s="1"/>
  <c r="AD18" i="8" s="1"/>
  <c r="AD19" i="8" s="1"/>
  <c r="AD28" i="8" s="1"/>
  <c r="AD29" i="8" s="1"/>
  <c r="AD30" i="8" s="1"/>
  <c r="AD31" i="8" s="1"/>
  <c r="R5" i="8"/>
  <c r="R6" i="8" s="1"/>
  <c r="R7" i="8" s="1"/>
  <c r="R8" i="8" s="1"/>
  <c r="R9" i="8" s="1"/>
  <c r="R10" i="8" s="1"/>
  <c r="R11" i="8" s="1"/>
  <c r="R12" i="8" s="1"/>
  <c r="R13" i="8" s="1"/>
  <c r="R14" i="8" s="1"/>
  <c r="R15" i="8" s="1"/>
  <c r="R16" i="8" s="1"/>
  <c r="R17" i="8" s="1"/>
  <c r="R18" i="8" s="1"/>
  <c r="R19" i="8" s="1"/>
  <c r="O5" i="8"/>
  <c r="A5" i="8"/>
  <c r="AF35" i="12" l="1"/>
  <c r="E7" i="12"/>
  <c r="L7" i="12" s="1"/>
  <c r="C5" i="12"/>
  <c r="L4" i="12"/>
  <c r="AV32" i="8"/>
  <c r="AV33" i="8"/>
  <c r="AV34" i="8" s="1"/>
  <c r="AS33" i="8"/>
  <c r="AS34" i="8" s="1"/>
  <c r="AS32" i="8"/>
  <c r="AD33" i="8"/>
  <c r="AD34" i="8" s="1"/>
  <c r="AD32" i="8"/>
  <c r="AV66" i="8"/>
  <c r="AV67" i="8" s="1"/>
  <c r="AG33" i="8"/>
  <c r="AG34" i="8" s="1"/>
  <c r="AF36" i="12" l="1"/>
  <c r="C8" i="12"/>
  <c r="E5" i="12"/>
  <c r="T4" i="12"/>
  <c r="U4" i="12" s="1"/>
  <c r="Q4" i="12"/>
  <c r="N4" i="12"/>
  <c r="O4" i="12" s="1"/>
  <c r="Q7" i="12"/>
  <c r="R7" i="12" s="1"/>
  <c r="N7" i="12"/>
  <c r="T7" i="12"/>
  <c r="U7" i="12" s="1"/>
  <c r="J5" i="3"/>
  <c r="N1" i="3"/>
  <c r="L2" i="3" s="1"/>
  <c r="N2" i="3" s="1"/>
  <c r="L3" i="3" s="1"/>
  <c r="N3" i="3" s="1"/>
  <c r="L4" i="3" s="1"/>
  <c r="N4" i="3" s="1"/>
  <c r="L5" i="3" s="1"/>
  <c r="N5" i="3" s="1"/>
  <c r="L6" i="3" s="1"/>
  <c r="N6" i="3" s="1"/>
  <c r="L7" i="3" s="1"/>
  <c r="N7" i="3" s="1"/>
  <c r="J3" i="3"/>
  <c r="C32" i="3"/>
  <c r="C30" i="3"/>
  <c r="J28" i="3"/>
  <c r="J27" i="3"/>
  <c r="R6" i="3"/>
  <c r="R7" i="3" s="1"/>
  <c r="R8" i="3" s="1"/>
  <c r="C6" i="3"/>
  <c r="C7" i="3" s="1"/>
  <c r="C8" i="3" s="1"/>
  <c r="C9" i="3" s="1"/>
  <c r="C10" i="3" s="1"/>
  <c r="R5" i="3"/>
  <c r="AF37" i="12" l="1"/>
  <c r="V4" i="12"/>
  <c r="AG4" i="12" s="1"/>
  <c r="V7" i="12"/>
  <c r="AG7" i="12" s="1"/>
  <c r="O7" i="12"/>
  <c r="R4" i="12"/>
  <c r="L5" i="12"/>
  <c r="C9" i="12"/>
  <c r="E8" i="12"/>
  <c r="L8" i="12" s="1"/>
  <c r="U8" i="3"/>
  <c r="U10" i="3" s="1"/>
  <c r="U9" i="3"/>
  <c r="H10" i="3"/>
  <c r="J10" i="3" s="1"/>
  <c r="L10" i="3" s="1"/>
  <c r="N10" i="3" s="1"/>
  <c r="C11" i="3"/>
  <c r="R9" i="3"/>
  <c r="R10" i="3" s="1"/>
  <c r="R11" i="3" s="1"/>
  <c r="R12" i="3" s="1"/>
  <c r="AF38" i="12" l="1"/>
  <c r="Q5" i="12"/>
  <c r="R5" i="12" s="1"/>
  <c r="N5" i="12"/>
  <c r="T5" i="12"/>
  <c r="U5" i="12" s="1"/>
  <c r="N8" i="12"/>
  <c r="O8" i="12" s="1"/>
  <c r="T8" i="12"/>
  <c r="U8" i="12" s="1"/>
  <c r="Q8" i="12"/>
  <c r="R8" i="12" s="1"/>
  <c r="E9" i="12"/>
  <c r="L9" i="12" s="1"/>
  <c r="C6" i="12"/>
  <c r="C12" i="3"/>
  <c r="H11" i="3"/>
  <c r="J11" i="3" s="1"/>
  <c r="L11" i="3" s="1"/>
  <c r="N11" i="3" s="1"/>
  <c r="AF39" i="12" l="1"/>
  <c r="V8" i="12"/>
  <c r="AG8" i="12" s="1"/>
  <c r="V5" i="12"/>
  <c r="AG5" i="12" s="1"/>
  <c r="O5" i="12"/>
  <c r="N9" i="12"/>
  <c r="O9" i="12" s="1"/>
  <c r="T9" i="12"/>
  <c r="U9" i="12" s="1"/>
  <c r="Q9" i="12"/>
  <c r="R9" i="12" s="1"/>
  <c r="C10" i="12"/>
  <c r="E6" i="12"/>
  <c r="C13" i="3"/>
  <c r="H12" i="3"/>
  <c r="J12" i="3" s="1"/>
  <c r="L12" i="3" s="1"/>
  <c r="N12" i="3" s="1"/>
  <c r="AF40" i="12" l="1"/>
  <c r="L6" i="12"/>
  <c r="V9" i="12"/>
  <c r="AG9" i="12" s="1"/>
  <c r="C11" i="12"/>
  <c r="E10" i="12"/>
  <c r="L10" i="12" s="1"/>
  <c r="H13" i="3"/>
  <c r="C14" i="3"/>
  <c r="AF41" i="12" l="1"/>
  <c r="Q6" i="12"/>
  <c r="R6" i="12" s="1"/>
  <c r="N6" i="12"/>
  <c r="O6" i="12" s="1"/>
  <c r="T6" i="12"/>
  <c r="U6" i="12" s="1"/>
  <c r="Q10" i="12"/>
  <c r="R10" i="12" s="1"/>
  <c r="N10" i="12"/>
  <c r="O10" i="12" s="1"/>
  <c r="T10" i="12"/>
  <c r="U10" i="12" s="1"/>
  <c r="C12" i="12"/>
  <c r="E11" i="12"/>
  <c r="C15" i="3"/>
  <c r="H14" i="3"/>
  <c r="J14" i="3" s="1"/>
  <c r="L14" i="3" s="1"/>
  <c r="N14" i="3" s="1"/>
  <c r="J13" i="3"/>
  <c r="L13" i="3" s="1"/>
  <c r="N13" i="3" s="1"/>
  <c r="L27" i="3"/>
  <c r="N27" i="3" s="1"/>
  <c r="N30" i="3" s="1"/>
  <c r="AF42" i="12" l="1"/>
  <c r="V10" i="12"/>
  <c r="AG10" i="12" s="1"/>
  <c r="L11" i="12"/>
  <c r="C13" i="12"/>
  <c r="E12" i="12"/>
  <c r="L12" i="12" s="1"/>
  <c r="V6" i="12"/>
  <c r="AG6" i="12" s="1"/>
  <c r="C16" i="3"/>
  <c r="H15" i="3"/>
  <c r="J15" i="3" s="1"/>
  <c r="L15" i="3" s="1"/>
  <c r="N15" i="3" s="1"/>
  <c r="AF43" i="12" l="1"/>
  <c r="T11" i="12"/>
  <c r="U11" i="12" s="1"/>
  <c r="Q11" i="12"/>
  <c r="R11" i="12" s="1"/>
  <c r="N11" i="12"/>
  <c r="N12" i="12"/>
  <c r="O12" i="12" s="1"/>
  <c r="T12" i="12"/>
  <c r="U12" i="12" s="1"/>
  <c r="Q12" i="12"/>
  <c r="R12" i="12" s="1"/>
  <c r="C14" i="12"/>
  <c r="E13" i="12"/>
  <c r="H16" i="3"/>
  <c r="J16" i="3" s="1"/>
  <c r="L16" i="3" s="1"/>
  <c r="N16" i="3" s="1"/>
  <c r="C17" i="3"/>
  <c r="AF44" i="12" l="1"/>
  <c r="V11" i="12"/>
  <c r="AG11" i="12" s="1"/>
  <c r="V12" i="12"/>
  <c r="AG12" i="12" s="1"/>
  <c r="O11" i="12"/>
  <c r="L13" i="12"/>
  <c r="C15" i="12"/>
  <c r="E14" i="12"/>
  <c r="L14" i="12" s="1"/>
  <c r="C18" i="3"/>
  <c r="H17" i="3"/>
  <c r="J17" i="3" s="1"/>
  <c r="Q13" i="12" l="1"/>
  <c r="R13" i="12" s="1"/>
  <c r="N13" i="12"/>
  <c r="O13" i="12" s="1"/>
  <c r="T13" i="12"/>
  <c r="Q14" i="12"/>
  <c r="R14" i="12" s="1"/>
  <c r="N14" i="12"/>
  <c r="O14" i="12" s="1"/>
  <c r="T14" i="12"/>
  <c r="U14" i="12" s="1"/>
  <c r="C16" i="12"/>
  <c r="E15" i="12"/>
  <c r="L15" i="12" s="1"/>
  <c r="B3" i="8"/>
  <c r="H18" i="3"/>
  <c r="J18" i="3" s="1"/>
  <c r="C19" i="3"/>
  <c r="L17" i="3"/>
  <c r="N17" i="3" s="1"/>
  <c r="J7" i="3"/>
  <c r="V13" i="12" l="1"/>
  <c r="AG13" i="12" s="1"/>
  <c r="Q15" i="12"/>
  <c r="R15" i="12" s="1"/>
  <c r="N15" i="12"/>
  <c r="O15" i="12" s="1"/>
  <c r="T15" i="12"/>
  <c r="U15" i="12" s="1"/>
  <c r="U13" i="12"/>
  <c r="V14" i="12"/>
  <c r="AG14" i="12" s="1"/>
  <c r="C17" i="12"/>
  <c r="E16" i="12"/>
  <c r="L16" i="12" s="1"/>
  <c r="AF39" i="8"/>
  <c r="AI39" i="8" s="1"/>
  <c r="AU39" i="8"/>
  <c r="AX39" i="8" s="1"/>
  <c r="B4" i="8"/>
  <c r="J30" i="3"/>
  <c r="J32" i="3"/>
  <c r="J34" i="3" s="1"/>
  <c r="J36" i="3" s="1"/>
  <c r="L18" i="3"/>
  <c r="N18" i="3" s="1"/>
  <c r="H19" i="3"/>
  <c r="J19" i="3" s="1"/>
  <c r="L19" i="3" s="1"/>
  <c r="N19" i="3" s="1"/>
  <c r="C20" i="3"/>
  <c r="V15" i="12" l="1"/>
  <c r="AG15" i="12" s="1"/>
  <c r="N16" i="12"/>
  <c r="O16" i="12" s="1"/>
  <c r="T16" i="12"/>
  <c r="U16" i="12" s="1"/>
  <c r="Q16" i="12"/>
  <c r="R16" i="12" s="1"/>
  <c r="C18" i="12"/>
  <c r="E17" i="12"/>
  <c r="L17" i="12" s="1"/>
  <c r="B5" i="8"/>
  <c r="D4" i="8"/>
  <c r="C21" i="3"/>
  <c r="H20" i="3"/>
  <c r="J20" i="3" s="1"/>
  <c r="L20" i="3" s="1"/>
  <c r="N20" i="3" s="1"/>
  <c r="V16" i="12" l="1"/>
  <c r="AG16" i="12" s="1"/>
  <c r="C19" i="12"/>
  <c r="E19" i="12" s="1"/>
  <c r="E18" i="12"/>
  <c r="L18" i="12" s="1"/>
  <c r="Q17" i="12"/>
  <c r="R17" i="12" s="1"/>
  <c r="N17" i="12"/>
  <c r="O17" i="12" s="1"/>
  <c r="T17" i="12"/>
  <c r="B6" i="8"/>
  <c r="D5" i="8"/>
  <c r="N5" i="8" s="1"/>
  <c r="BF4" i="8"/>
  <c r="N4" i="8"/>
  <c r="H21" i="3"/>
  <c r="J21" i="3" s="1"/>
  <c r="L21" i="3" s="1"/>
  <c r="N21" i="3" s="1"/>
  <c r="C22" i="3"/>
  <c r="V17" i="12" l="1"/>
  <c r="AG17" i="12" s="1"/>
  <c r="L19" i="12"/>
  <c r="E21" i="12"/>
  <c r="AG25" i="12" s="1"/>
  <c r="AK39" i="12" s="1"/>
  <c r="U17" i="12"/>
  <c r="N18" i="12"/>
  <c r="O18" i="12" s="1"/>
  <c r="T18" i="12"/>
  <c r="U18" i="12" s="1"/>
  <c r="Q18" i="12"/>
  <c r="R18" i="12" s="1"/>
  <c r="P4" i="8"/>
  <c r="U4" i="8" s="1"/>
  <c r="S4" i="8"/>
  <c r="T4" i="8"/>
  <c r="S5" i="8"/>
  <c r="T5" i="8" s="1"/>
  <c r="P5" i="8"/>
  <c r="U5" i="8" s="1"/>
  <c r="AC5" i="8" s="1"/>
  <c r="B7" i="8"/>
  <c r="D6" i="8"/>
  <c r="C23" i="3"/>
  <c r="H22" i="3"/>
  <c r="J22" i="3" s="1"/>
  <c r="L22" i="3" s="1"/>
  <c r="N22" i="3" s="1"/>
  <c r="Q5" i="8" l="1"/>
  <c r="AW51" i="12"/>
  <c r="AY51" i="12" s="1"/>
  <c r="V18" i="12"/>
  <c r="AG18" i="12" s="1"/>
  <c r="T19" i="12"/>
  <c r="U19" i="12" s="1"/>
  <c r="U21" i="12" s="1"/>
  <c r="Q19" i="12"/>
  <c r="R19" i="12" s="1"/>
  <c r="R21" i="12" s="1"/>
  <c r="N19" i="12"/>
  <c r="L86" i="12"/>
  <c r="O23" i="12"/>
  <c r="AC4" i="8"/>
  <c r="D7" i="8"/>
  <c r="N7" i="8" s="1"/>
  <c r="B8" i="8"/>
  <c r="AE5" i="8"/>
  <c r="AF5" i="8" s="1"/>
  <c r="AH5" i="8"/>
  <c r="AI5" i="8" s="1"/>
  <c r="Q4" i="8"/>
  <c r="N6" i="8"/>
  <c r="C24" i="3"/>
  <c r="H24" i="3" s="1"/>
  <c r="J24" i="3" s="1"/>
  <c r="L24" i="3" s="1"/>
  <c r="N24" i="3" s="1"/>
  <c r="H23" i="3"/>
  <c r="J23" i="3" s="1"/>
  <c r="L23" i="3" s="1"/>
  <c r="N23" i="3" s="1"/>
  <c r="AO39" i="12" l="1"/>
  <c r="AR39" i="12" s="1"/>
  <c r="V19" i="12"/>
  <c r="AG19" i="12" s="1"/>
  <c r="AG20" i="12" s="1"/>
  <c r="O19" i="12"/>
  <c r="O21" i="12" s="1"/>
  <c r="O25" i="12" s="1"/>
  <c r="O29" i="12" s="1"/>
  <c r="AG29" i="12" s="1"/>
  <c r="R23" i="12"/>
  <c r="AH4" i="8"/>
  <c r="AE4" i="8"/>
  <c r="AF4" i="8" s="1"/>
  <c r="AI4" i="8"/>
  <c r="P6" i="8"/>
  <c r="Q6" i="8" s="1"/>
  <c r="S6" i="8"/>
  <c r="T6" i="8"/>
  <c r="AJ5" i="8"/>
  <c r="AR5" i="8" s="1"/>
  <c r="D8" i="8"/>
  <c r="B9" i="8"/>
  <c r="P7" i="8"/>
  <c r="Q7" i="8" s="1"/>
  <c r="S7" i="8"/>
  <c r="T7" i="8" s="1"/>
  <c r="U6" i="8" l="1"/>
  <c r="V21" i="12"/>
  <c r="Y21" i="12" s="1"/>
  <c r="O30" i="12"/>
  <c r="AG30" i="12" s="1"/>
  <c r="V25" i="12"/>
  <c r="R26" i="12"/>
  <c r="R35" i="12" s="1"/>
  <c r="AG35" i="12" s="1"/>
  <c r="U23" i="12"/>
  <c r="U27" i="12" s="1"/>
  <c r="U43" i="12" s="1"/>
  <c r="AG43" i="12" s="1"/>
  <c r="U7" i="8"/>
  <c r="AC7" i="8" s="1"/>
  <c r="AC6" i="8"/>
  <c r="B10" i="8"/>
  <c r="D9" i="8"/>
  <c r="N9" i="8" s="1"/>
  <c r="N8" i="8"/>
  <c r="AJ4" i="8"/>
  <c r="AT5" i="8"/>
  <c r="AU5" i="8" s="1"/>
  <c r="AW5" i="8"/>
  <c r="AX5" i="8" s="1"/>
  <c r="AG21" i="12" l="1"/>
  <c r="AG44" i="12"/>
  <c r="O31" i="12"/>
  <c r="AG31" i="12" s="1"/>
  <c r="U44" i="12"/>
  <c r="R36" i="12"/>
  <c r="AG36" i="12" s="1"/>
  <c r="V27" i="12"/>
  <c r="V26" i="12"/>
  <c r="AR4" i="8"/>
  <c r="AE6" i="8"/>
  <c r="AH6" i="8"/>
  <c r="AJ6" i="8" s="1"/>
  <c r="AR6" i="8" s="1"/>
  <c r="AF6" i="8"/>
  <c r="S8" i="8"/>
  <c r="T8" i="8" s="1"/>
  <c r="P8" i="8"/>
  <c r="Q8" i="8" s="1"/>
  <c r="U8" i="8"/>
  <c r="S9" i="8"/>
  <c r="T9" i="8" s="1"/>
  <c r="P9" i="8"/>
  <c r="Q9" i="8" s="1"/>
  <c r="AE7" i="8"/>
  <c r="AF7" i="8" s="1"/>
  <c r="AH7" i="8"/>
  <c r="AI7" i="8"/>
  <c r="AY5" i="8"/>
  <c r="BB5" i="8" s="1"/>
  <c r="B11" i="8"/>
  <c r="D10" i="8"/>
  <c r="O32" i="12" l="1"/>
  <c r="AG32" i="12" s="1"/>
  <c r="R37" i="12"/>
  <c r="AG37" i="12" s="1"/>
  <c r="V28" i="12"/>
  <c r="N10" i="8"/>
  <c r="AW6" i="8"/>
  <c r="AT6" i="8"/>
  <c r="AU6" i="8" s="1"/>
  <c r="AX6" i="8"/>
  <c r="AW4" i="8"/>
  <c r="AY4" i="8" s="1"/>
  <c r="AT4" i="8"/>
  <c r="AU4" i="8"/>
  <c r="AC8" i="8"/>
  <c r="AI6" i="8"/>
  <c r="U9" i="8"/>
  <c r="AC9" i="8" s="1"/>
  <c r="D11" i="8"/>
  <c r="N11" i="8" s="1"/>
  <c r="B12" i="8"/>
  <c r="AJ7" i="8"/>
  <c r="O33" i="12" l="1"/>
  <c r="AG33" i="12" s="1"/>
  <c r="R38" i="12"/>
  <c r="AG38" i="12" s="1"/>
  <c r="P10" i="8"/>
  <c r="S10" i="8"/>
  <c r="T10" i="8" s="1"/>
  <c r="Q10" i="8"/>
  <c r="U10" i="8"/>
  <c r="AH9" i="8"/>
  <c r="AI9" i="8" s="1"/>
  <c r="AE9" i="8"/>
  <c r="AF9" i="8" s="1"/>
  <c r="B13" i="8"/>
  <c r="D12" i="8"/>
  <c r="N12" i="8" s="1"/>
  <c r="S11" i="8"/>
  <c r="T11" i="8" s="1"/>
  <c r="P11" i="8"/>
  <c r="U11" i="8" s="1"/>
  <c r="AC11" i="8" s="1"/>
  <c r="Q11" i="8"/>
  <c r="AR7" i="8"/>
  <c r="BB4" i="8"/>
  <c r="AY6" i="8"/>
  <c r="BB6" i="8" s="1"/>
  <c r="AH8" i="8"/>
  <c r="AE8" i="8"/>
  <c r="AF8" i="8"/>
  <c r="AX4" i="8"/>
  <c r="AJ9" i="8" l="1"/>
  <c r="AR9" i="8" s="1"/>
  <c r="O34" i="12"/>
  <c r="AG34" i="12" s="1"/>
  <c r="R39" i="12"/>
  <c r="AG39" i="12" s="1"/>
  <c r="AC10" i="8"/>
  <c r="AJ8" i="8"/>
  <c r="P12" i="8"/>
  <c r="Q12" i="8" s="1"/>
  <c r="S12" i="8"/>
  <c r="T12" i="8" s="1"/>
  <c r="AW9" i="8"/>
  <c r="AX9" i="8" s="1"/>
  <c r="AT9" i="8"/>
  <c r="AU9" i="8" s="1"/>
  <c r="D13" i="8"/>
  <c r="B14" i="8"/>
  <c r="AH11" i="8"/>
  <c r="AI11" i="8" s="1"/>
  <c r="AE11" i="8"/>
  <c r="AF11" i="8"/>
  <c r="AI8" i="8"/>
  <c r="AW7" i="8"/>
  <c r="AT7" i="8"/>
  <c r="AU7" i="8"/>
  <c r="AY7" i="8"/>
  <c r="BB7" i="8" s="1"/>
  <c r="U12" i="8" l="1"/>
  <c r="AC12" i="8" s="1"/>
  <c r="N13" i="8"/>
  <c r="R40" i="12"/>
  <c r="AG40" i="12" s="1"/>
  <c r="B15" i="8"/>
  <c r="D14" i="8"/>
  <c r="N14" i="8" s="1"/>
  <c r="AE10" i="8"/>
  <c r="AF10" i="8" s="1"/>
  <c r="AH10" i="8"/>
  <c r="P13" i="8"/>
  <c r="Q13" i="8" s="1"/>
  <c r="S13" i="8"/>
  <c r="T13" i="8" s="1"/>
  <c r="U13" i="8"/>
  <c r="AX7" i="8"/>
  <c r="AJ11" i="8"/>
  <c r="AR11" i="8" s="1"/>
  <c r="AE12" i="8"/>
  <c r="AF12" i="8" s="1"/>
  <c r="AH12" i="8"/>
  <c r="AI12" i="8" s="1"/>
  <c r="AY9" i="8"/>
  <c r="BB9" i="8" s="1"/>
  <c r="AR8" i="8"/>
  <c r="AJ12" i="8" l="1"/>
  <c r="AR12" i="8" s="1"/>
  <c r="AJ10" i="8"/>
  <c r="AR10" i="8" s="1"/>
  <c r="AT10" i="8" s="1"/>
  <c r="R41" i="12"/>
  <c r="AG41" i="12" s="1"/>
  <c r="AW10" i="8"/>
  <c r="AX10" i="8" s="1"/>
  <c r="P14" i="8"/>
  <c r="Q14" i="8" s="1"/>
  <c r="S14" i="8"/>
  <c r="T14" i="8" s="1"/>
  <c r="AC13" i="8"/>
  <c r="D15" i="8"/>
  <c r="B16" i="8"/>
  <c r="AW11" i="8"/>
  <c r="AT11" i="8"/>
  <c r="AU11" i="8" s="1"/>
  <c r="AX11" i="8"/>
  <c r="AI10" i="8"/>
  <c r="AT12" i="8"/>
  <c r="AU12" i="8" s="1"/>
  <c r="AW12" i="8"/>
  <c r="AX12" i="8" s="1"/>
  <c r="AT8" i="8"/>
  <c r="AU8" i="8" s="1"/>
  <c r="AW8" i="8"/>
  <c r="AY8" i="8"/>
  <c r="AU10" i="8" l="1"/>
  <c r="AY10" i="8"/>
  <c r="BB10" i="8" s="1"/>
  <c r="N15" i="8"/>
  <c r="S15" i="8" s="1"/>
  <c r="T15" i="8" s="1"/>
  <c r="U14" i="8"/>
  <c r="AC14" i="8" s="1"/>
  <c r="AH14" i="8" s="1"/>
  <c r="AI14" i="8" s="1"/>
  <c r="R42" i="12"/>
  <c r="AG42" i="12" s="1"/>
  <c r="AG45" i="12" s="1"/>
  <c r="BB8" i="8"/>
  <c r="AX8" i="8"/>
  <c r="B17" i="8"/>
  <c r="D16" i="8"/>
  <c r="N16" i="8" s="1"/>
  <c r="P15" i="8"/>
  <c r="AH13" i="8"/>
  <c r="AI13" i="8" s="1"/>
  <c r="AE13" i="8"/>
  <c r="AF13" i="8" s="1"/>
  <c r="AY12" i="8"/>
  <c r="BB12" i="8" s="1"/>
  <c r="AY11" i="8"/>
  <c r="BB11" i="8" s="1"/>
  <c r="BG11" i="8" s="1"/>
  <c r="AE14" i="8" l="1"/>
  <c r="U15" i="8"/>
  <c r="AC15" i="8" s="1"/>
  <c r="AG47" i="12"/>
  <c r="AG22" i="12"/>
  <c r="AK24" i="12" s="1"/>
  <c r="AK40" i="12" s="1"/>
  <c r="Q15" i="8"/>
  <c r="P16" i="8"/>
  <c r="Q16" i="8" s="1"/>
  <c r="S16" i="8"/>
  <c r="T16" i="8" s="1"/>
  <c r="B18" i="8"/>
  <c r="D17" i="8"/>
  <c r="AE15" i="8"/>
  <c r="AH15" i="8"/>
  <c r="AI15" i="8" s="1"/>
  <c r="AF15" i="8"/>
  <c r="AJ13" i="8"/>
  <c r="N17" i="8" l="1"/>
  <c r="AF14" i="8"/>
  <c r="AJ14" i="8"/>
  <c r="AR14" i="8" s="1"/>
  <c r="AG26" i="12"/>
  <c r="B19" i="8"/>
  <c r="D19" i="8" s="1"/>
  <c r="D18" i="8"/>
  <c r="N18" i="8" s="1"/>
  <c r="P17" i="8"/>
  <c r="Q17" i="8" s="1"/>
  <c r="S17" i="8"/>
  <c r="T17" i="8" s="1"/>
  <c r="AR13" i="8"/>
  <c r="AJ15" i="8"/>
  <c r="AR15" i="8" s="1"/>
  <c r="U16" i="8"/>
  <c r="AC16" i="8" s="1"/>
  <c r="AW14" i="8" l="1"/>
  <c r="AX14" i="8" s="1"/>
  <c r="AT14" i="8"/>
  <c r="AY14" i="8" s="1"/>
  <c r="BB14" i="8" s="1"/>
  <c r="AU14" i="8"/>
  <c r="U17" i="8"/>
  <c r="AC17" i="8" s="1"/>
  <c r="D23" i="8"/>
  <c r="AG86" i="12"/>
  <c r="AG87" i="12" s="1"/>
  <c r="AK36" i="12"/>
  <c r="AE16" i="8"/>
  <c r="AF16" i="8" s="1"/>
  <c r="AH16" i="8"/>
  <c r="AI16" i="8" s="1"/>
  <c r="AW15" i="8"/>
  <c r="AX15" i="8" s="1"/>
  <c r="AT15" i="8"/>
  <c r="AY15" i="8" s="1"/>
  <c r="BB15" i="8" s="1"/>
  <c r="AH17" i="8"/>
  <c r="AI17" i="8" s="1"/>
  <c r="AE17" i="8"/>
  <c r="AJ17" i="8" s="1"/>
  <c r="AR17" i="8" s="1"/>
  <c r="P18" i="8"/>
  <c r="Q18" i="8" s="1"/>
  <c r="S18" i="8"/>
  <c r="T18" i="8"/>
  <c r="AW13" i="8"/>
  <c r="AT13" i="8"/>
  <c r="AU13" i="8" s="1"/>
  <c r="D31" i="8"/>
  <c r="D33" i="8" s="1"/>
  <c r="N19" i="8"/>
  <c r="D21" i="8"/>
  <c r="AU15" i="8" l="1"/>
  <c r="U18" i="8"/>
  <c r="AC18" i="8" s="1"/>
  <c r="AH18" i="8" s="1"/>
  <c r="AI18" i="8" s="1"/>
  <c r="AM36" i="12"/>
  <c r="AO36" i="12" s="1"/>
  <c r="AO41" i="12" s="1"/>
  <c r="AK41" i="12"/>
  <c r="AK46" i="12" s="1"/>
  <c r="AK25" i="12"/>
  <c r="AM25" i="12" s="1"/>
  <c r="AY13" i="8"/>
  <c r="BB13" i="8" s="1"/>
  <c r="AF17" i="8"/>
  <c r="AJ16" i="8"/>
  <c r="AR16" i="8" s="1"/>
  <c r="Q23" i="8"/>
  <c r="T23" i="8" s="1"/>
  <c r="B31" i="8"/>
  <c r="D28" i="8"/>
  <c r="AX13" i="8"/>
  <c r="P19" i="8"/>
  <c r="Q19" i="8" s="1"/>
  <c r="Q21" i="8" s="1"/>
  <c r="S19" i="8"/>
  <c r="T19" i="8" s="1"/>
  <c r="T21" i="8" s="1"/>
  <c r="U19" i="8"/>
  <c r="N77" i="8"/>
  <c r="AE18" i="8"/>
  <c r="AF18" i="8" s="1"/>
  <c r="AT17" i="8"/>
  <c r="AW17" i="8"/>
  <c r="AX17" i="8" s="1"/>
  <c r="AY17" i="8" l="1"/>
  <c r="BB17" i="8" s="1"/>
  <c r="AU17" i="8"/>
  <c r="Q25" i="8"/>
  <c r="Q30" i="8" s="1"/>
  <c r="AC30" i="8" s="1"/>
  <c r="AO40" i="12"/>
  <c r="AQ36" i="12"/>
  <c r="AR36" i="12" s="1"/>
  <c r="AR42" i="12" s="1"/>
  <c r="AO25" i="12"/>
  <c r="AQ25" i="12" s="1"/>
  <c r="AR25" i="12" s="1"/>
  <c r="AT25" i="12" s="1"/>
  <c r="AT16" i="8"/>
  <c r="AU16" i="8" s="1"/>
  <c r="AW16" i="8"/>
  <c r="AX16" i="8" s="1"/>
  <c r="AJ18" i="8"/>
  <c r="AR18" i="8" s="1"/>
  <c r="B33" i="8"/>
  <c r="B34" i="8" s="1"/>
  <c r="T26" i="8"/>
  <c r="AC19" i="8"/>
  <c r="U21" i="8"/>
  <c r="U37" i="8" s="1"/>
  <c r="AY16" i="8" l="1"/>
  <c r="BB16" i="8" s="1"/>
  <c r="U25" i="8"/>
  <c r="U38" i="8" s="1"/>
  <c r="U40" i="8" s="1"/>
  <c r="Q29" i="8"/>
  <c r="AC29" i="8" s="1"/>
  <c r="Q28" i="8"/>
  <c r="AR41" i="12"/>
  <c r="AO42" i="12"/>
  <c r="AO46" i="12" s="1"/>
  <c r="AT36" i="12"/>
  <c r="AU36" i="12" s="1"/>
  <c r="AU40" i="12" s="1"/>
  <c r="AR40" i="12"/>
  <c r="AU25" i="12"/>
  <c r="T30" i="8"/>
  <c r="T31" i="8" s="1"/>
  <c r="U26" i="8"/>
  <c r="U39" i="8" s="1"/>
  <c r="AT18" i="8"/>
  <c r="AW18" i="8"/>
  <c r="AX18" i="8" s="1"/>
  <c r="AU18" i="8"/>
  <c r="AH30" i="8"/>
  <c r="AI30" i="8" s="1"/>
  <c r="AE30" i="8"/>
  <c r="AF30" i="8" s="1"/>
  <c r="AE19" i="8"/>
  <c r="AH19" i="8"/>
  <c r="AI19" i="8" s="1"/>
  <c r="AF19" i="8"/>
  <c r="AE29" i="8"/>
  <c r="AF29" i="8" s="1"/>
  <c r="AH29" i="8"/>
  <c r="AI29" i="8" s="1"/>
  <c r="AC28" i="8" l="1"/>
  <c r="AE28" i="8" s="1"/>
  <c r="AH28" i="8"/>
  <c r="AI28" i="8" s="1"/>
  <c r="AJ30" i="8"/>
  <c r="AR30" i="8" s="1"/>
  <c r="AT30" i="8" s="1"/>
  <c r="AJ29" i="8"/>
  <c r="AR29" i="8" s="1"/>
  <c r="AJ28" i="8"/>
  <c r="AR28" i="8" s="1"/>
  <c r="AW28" i="8" s="1"/>
  <c r="AX28" i="8" s="1"/>
  <c r="AU51" i="12"/>
  <c r="AW54" i="12" s="1"/>
  <c r="AY40" i="12"/>
  <c r="AR43" i="12"/>
  <c r="AR46" i="12" s="1"/>
  <c r="AY18" i="8"/>
  <c r="BB18" i="8" s="1"/>
  <c r="T32" i="8"/>
  <c r="AC31" i="8"/>
  <c r="AT29" i="8"/>
  <c r="AU29" i="8" s="1"/>
  <c r="AW29" i="8"/>
  <c r="AX29" i="8" s="1"/>
  <c r="AJ19" i="8"/>
  <c r="AR19" i="8" s="1"/>
  <c r="AF28" i="8"/>
  <c r="AW30" i="8" l="1"/>
  <c r="AX30" i="8" s="1"/>
  <c r="AY29" i="8"/>
  <c r="BB29" i="8" s="1"/>
  <c r="BG29" i="8" s="1"/>
  <c r="AT28" i="8"/>
  <c r="AU28" i="8" s="1"/>
  <c r="AU30" i="8"/>
  <c r="AY28" i="8"/>
  <c r="BB28" i="8" s="1"/>
  <c r="AW19" i="8"/>
  <c r="AX19" i="8" s="1"/>
  <c r="AT19" i="8"/>
  <c r="AY19" i="8" s="1"/>
  <c r="BB19" i="8" s="1"/>
  <c r="BG19" i="8" s="1"/>
  <c r="AH31" i="8"/>
  <c r="AI31" i="8" s="1"/>
  <c r="AE31" i="8"/>
  <c r="AF31" i="8" s="1"/>
  <c r="AC32" i="8"/>
  <c r="T33" i="8"/>
  <c r="AU19" i="8" l="1"/>
  <c r="AY30" i="8"/>
  <c r="BB30" i="8" s="1"/>
  <c r="AJ31" i="8"/>
  <c r="AR31" i="8" s="1"/>
  <c r="AW31" i="8"/>
  <c r="AX31" i="8" s="1"/>
  <c r="AT31" i="8"/>
  <c r="AU31" i="8" s="1"/>
  <c r="AY31" i="8"/>
  <c r="BB31" i="8" s="1"/>
  <c r="T34" i="8"/>
  <c r="AC33" i="8"/>
  <c r="AH32" i="8"/>
  <c r="AI32" i="8" s="1"/>
  <c r="AE32" i="8"/>
  <c r="AF32" i="8" s="1"/>
  <c r="AC34" i="8" l="1"/>
  <c r="U42" i="8"/>
  <c r="AJ32" i="8"/>
  <c r="AR32" i="8" s="1"/>
  <c r="AY32" i="8" s="1"/>
  <c r="BB32" i="8" s="1"/>
  <c r="AE34" i="8"/>
  <c r="AH34" i="8"/>
  <c r="AC77" i="8"/>
  <c r="AC78" i="8" s="1"/>
  <c r="AW32" i="8"/>
  <c r="AX32" i="8" s="1"/>
  <c r="AT32" i="8"/>
  <c r="AU32" i="8" s="1"/>
  <c r="AE33" i="8"/>
  <c r="AF33" i="8" s="1"/>
  <c r="AH33" i="8"/>
  <c r="AI33" i="8" s="1"/>
  <c r="AH35" i="8" l="1"/>
  <c r="AJ33" i="8"/>
  <c r="AR33" i="8" s="1"/>
  <c r="AW33" i="8" s="1"/>
  <c r="AX33" i="8" s="1"/>
  <c r="AE35" i="8"/>
  <c r="AF34" i="8"/>
  <c r="AF37" i="8" s="1"/>
  <c r="AF41" i="8" s="1"/>
  <c r="AJ41" i="8" s="1"/>
  <c r="AJ71" i="8" s="1"/>
  <c r="AJ34" i="8"/>
  <c r="AI34" i="8"/>
  <c r="AI37" i="8" s="1"/>
  <c r="AI42" i="8" s="1"/>
  <c r="AT33" i="8"/>
  <c r="AU33" i="8" s="1"/>
  <c r="AF45" i="8" l="1"/>
  <c r="AF44" i="8"/>
  <c r="AY33" i="8"/>
  <c r="BB33" i="8" s="1"/>
  <c r="AI63" i="8"/>
  <c r="AJ42" i="8"/>
  <c r="AJ72" i="8" s="1"/>
  <c r="AR34" i="8"/>
  <c r="AJ37" i="8"/>
  <c r="AJ70" i="8" s="1"/>
  <c r="AJ73" i="8" s="1"/>
  <c r="AJ61" i="8" l="1"/>
  <c r="AJ64" i="8"/>
  <c r="AW34" i="8"/>
  <c r="AW35" i="8" s="1"/>
  <c r="AX42" i="8" s="1"/>
  <c r="AT34" i="8"/>
  <c r="AT35" i="8" s="1"/>
  <c r="AU41" i="8" s="1"/>
  <c r="AX34" i="8"/>
  <c r="AX37" i="8" s="1"/>
  <c r="AR40" i="8"/>
  <c r="AK71" i="8" l="1"/>
  <c r="AK73" i="8" s="1"/>
  <c r="AU34" i="8"/>
  <c r="AU37" i="8" s="1"/>
  <c r="AR61" i="8"/>
  <c r="AJ62" i="8"/>
  <c r="AY34" i="8"/>
  <c r="AU44" i="8"/>
  <c r="AR41" i="8"/>
  <c r="AR43" i="8" s="1"/>
  <c r="AY53" i="8"/>
  <c r="AU46" i="8"/>
  <c r="BB46" i="8" s="1"/>
  <c r="AU45" i="8"/>
  <c r="BB45" i="8" s="1"/>
  <c r="AR70" i="8"/>
  <c r="AX46" i="8"/>
  <c r="AY42" i="8"/>
  <c r="AY54" i="8" s="1"/>
  <c r="AR42" i="8"/>
  <c r="AR64" i="8"/>
  <c r="AJ65" i="8"/>
  <c r="AJ63" i="8" l="1"/>
  <c r="AJ75" i="8" s="1"/>
  <c r="AR62" i="8"/>
  <c r="AT61" i="8"/>
  <c r="AW61" i="8"/>
  <c r="AY61" i="8"/>
  <c r="AU61" i="8"/>
  <c r="AT64" i="8"/>
  <c r="AW64" i="8"/>
  <c r="AX64" i="8" s="1"/>
  <c r="BB34" i="8"/>
  <c r="AY37" i="8"/>
  <c r="AY52" i="8" s="1"/>
  <c r="AY55" i="8" s="1"/>
  <c r="AY70" i="8" s="1"/>
  <c r="BB44" i="8"/>
  <c r="AU47" i="8"/>
  <c r="AJ66" i="8"/>
  <c r="AR65" i="8"/>
  <c r="AX47" i="8"/>
  <c r="AJ67" i="8" l="1"/>
  <c r="AR67" i="8" s="1"/>
  <c r="AR66" i="8"/>
  <c r="AY64" i="8"/>
  <c r="BB64" i="8" s="1"/>
  <c r="AT62" i="8"/>
  <c r="AU62" i="8" s="1"/>
  <c r="AW62" i="8"/>
  <c r="AX62" i="8" s="1"/>
  <c r="AY62" i="8"/>
  <c r="BB62" i="8" s="1"/>
  <c r="AX61" i="8"/>
  <c r="BB47" i="8"/>
  <c r="AX48" i="8"/>
  <c r="BB61" i="8"/>
  <c r="AR63" i="8"/>
  <c r="AJ68" i="8"/>
  <c r="AT65" i="8"/>
  <c r="AW65" i="8"/>
  <c r="AX65" i="8" s="1"/>
  <c r="AY65" i="8"/>
  <c r="BB65" i="8" s="1"/>
  <c r="AU65" i="8"/>
  <c r="AU64" i="8"/>
  <c r="AX49" i="8" l="1"/>
  <c r="BB48" i="8"/>
  <c r="AT66" i="8"/>
  <c r="AW66" i="8"/>
  <c r="AX66" i="8" s="1"/>
  <c r="AU66" i="8"/>
  <c r="AY66" i="8"/>
  <c r="BB66" i="8" s="1"/>
  <c r="AW63" i="8"/>
  <c r="AX63" i="8" s="1"/>
  <c r="AT63" i="8"/>
  <c r="AU63" i="8" s="1"/>
  <c r="AR69" i="8"/>
  <c r="AR71" i="8" s="1"/>
  <c r="AR77" i="8" s="1"/>
  <c r="AR78" i="8" s="1"/>
  <c r="AW67" i="8"/>
  <c r="AX67" i="8" s="1"/>
  <c r="AT67" i="8"/>
  <c r="AU67" i="8" s="1"/>
  <c r="AT69" i="8" l="1"/>
  <c r="AW69" i="8"/>
  <c r="AY72" i="8" s="1"/>
  <c r="AY63" i="8"/>
  <c r="AX50" i="8"/>
  <c r="BB50" i="8" s="1"/>
  <c r="BB49" i="8"/>
  <c r="AY73" i="8"/>
  <c r="BB71" i="8"/>
  <c r="BB63" i="8"/>
  <c r="BB69" i="8" s="1"/>
  <c r="AY67" i="8"/>
  <c r="BB67" i="8" s="1"/>
  <c r="BB72" i="8" l="1"/>
  <c r="BB74" i="8" s="1"/>
  <c r="AX51" i="8"/>
  <c r="AY68" i="8"/>
  <c r="AY71" i="8" s="1"/>
  <c r="AY74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Nick</author>
  </authors>
  <commentList>
    <comment ref="I13" authorId="0" shapeId="0" xr:uid="{E6603062-D01F-4282-98A4-935EFD516101}">
      <text>
        <r>
          <rPr>
            <b/>
            <sz val="9"/>
            <color indexed="81"/>
            <rFont val="Tahoma"/>
            <family val="2"/>
          </rPr>
          <t>Nick:</t>
        </r>
        <r>
          <rPr>
            <sz val="9"/>
            <color indexed="81"/>
            <rFont val="Tahoma"/>
            <family val="2"/>
          </rPr>
          <t xml:space="preserve">
Luxury Goods given to labour, who sell in local villages for basics.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Nick</author>
  </authors>
  <commentList>
    <comment ref="K13" authorId="0" shapeId="0" xr:uid="{7101F178-2F4B-4879-BE1E-DF8E0ED2691C}">
      <text>
        <r>
          <rPr>
            <b/>
            <sz val="9"/>
            <color indexed="81"/>
            <rFont val="Tahoma"/>
            <family val="2"/>
          </rPr>
          <t>Nick:</t>
        </r>
        <r>
          <rPr>
            <sz val="9"/>
            <color indexed="81"/>
            <rFont val="Tahoma"/>
            <family val="2"/>
          </rPr>
          <t xml:space="preserve">
Luxury Goods given to labour, who sell in local villages for basics.</t>
        </r>
      </text>
    </comment>
    <comment ref="V13" authorId="0" shapeId="0" xr:uid="{9A50B77F-3A1D-424D-8436-3D5099E7A7EA}">
      <text>
        <r>
          <rPr>
            <b/>
            <sz val="9"/>
            <color indexed="81"/>
            <rFont val="Tahoma"/>
            <family val="2"/>
          </rPr>
          <t>Nick:</t>
        </r>
        <r>
          <rPr>
            <sz val="9"/>
            <color indexed="81"/>
            <rFont val="Tahoma"/>
            <family val="2"/>
          </rPr>
          <t xml:space="preserve">
Luxury Goods given to labour, who sell in local villages for basics.</t>
        </r>
      </text>
    </comment>
    <comment ref="AA17" authorId="0" shapeId="0" xr:uid="{BCCB1409-A2B0-4D1F-95F4-076769E9FD07}">
      <text>
        <r>
          <rPr>
            <b/>
            <sz val="9"/>
            <color indexed="81"/>
            <rFont val="Tahoma"/>
            <family val="2"/>
          </rPr>
          <t>Nick:</t>
        </r>
        <r>
          <rPr>
            <sz val="9"/>
            <color indexed="81"/>
            <rFont val="Tahoma"/>
            <family val="2"/>
          </rPr>
          <t xml:space="preserve">
Luxury Goods given to labour, who sell in local villages for basics.</t>
        </r>
      </text>
    </comment>
  </commentList>
</comments>
</file>

<file path=xl/sharedStrings.xml><?xml version="1.0" encoding="utf-8"?>
<sst xmlns="http://schemas.openxmlformats.org/spreadsheetml/2006/main" count="3903" uniqueCount="782">
  <si>
    <t>Sector</t>
  </si>
  <si>
    <t xml:space="preserve">Government </t>
  </si>
  <si>
    <t>&gt;</t>
  </si>
  <si>
    <t>Government</t>
  </si>
  <si>
    <t>Goods</t>
  </si>
  <si>
    <t>Other</t>
  </si>
  <si>
    <t>Construction</t>
  </si>
  <si>
    <t>Manufacturing</t>
  </si>
  <si>
    <t>Building Materials</t>
  </si>
  <si>
    <t>Raw Materials</t>
  </si>
  <si>
    <t>Electronics</t>
  </si>
  <si>
    <t>Infrastructure</t>
  </si>
  <si>
    <t>Infrastructure 1</t>
  </si>
  <si>
    <t>Building Materials 1</t>
  </si>
  <si>
    <t>Raw Materials 1</t>
  </si>
  <si>
    <t xml:space="preserve">Labour </t>
  </si>
  <si>
    <t>Land</t>
  </si>
  <si>
    <t>POP Dimensions - D1 to D15 Abject to Angel City 5</t>
  </si>
  <si>
    <t>POP Point</t>
  </si>
  <si>
    <t>D1</t>
  </si>
  <si>
    <t>Abject Poverty Company</t>
  </si>
  <si>
    <t>D2</t>
  </si>
  <si>
    <t>Relative Poverty Company</t>
  </si>
  <si>
    <t>D3</t>
  </si>
  <si>
    <t>Small Company</t>
  </si>
  <si>
    <t>D4</t>
  </si>
  <si>
    <t>Standard Company (Primary Network in Abject Location)</t>
  </si>
  <si>
    <t>D5</t>
  </si>
  <si>
    <t>1st Tear Network (Primary Network in Poor Location)</t>
  </si>
  <si>
    <t>D6</t>
  </si>
  <si>
    <t>2nd Tear Network (Primary Network in Prime Location)</t>
  </si>
  <si>
    <t>D7</t>
  </si>
  <si>
    <t>Grand Network</t>
  </si>
  <si>
    <t>D8</t>
  </si>
  <si>
    <t>Super Grand Network</t>
  </si>
  <si>
    <t>D9</t>
  </si>
  <si>
    <t>Continental Cube #1</t>
  </si>
  <si>
    <t>D10</t>
  </si>
  <si>
    <t>Global Network Cube #1</t>
  </si>
  <si>
    <t>D11</t>
  </si>
  <si>
    <t>Once D10 is full it opens D11</t>
  </si>
  <si>
    <t>D12</t>
  </si>
  <si>
    <t>Angel City 2 Target (2024)</t>
  </si>
  <si>
    <t>D13</t>
  </si>
  <si>
    <t>Angel City 3 Target (2032</t>
  </si>
  <si>
    <t>D14</t>
  </si>
  <si>
    <t>Angel City 4 Target (2048)</t>
  </si>
  <si>
    <t>D15</t>
  </si>
  <si>
    <t>Angel City 5 Target (2080)</t>
  </si>
  <si>
    <t>Total Standard Companies</t>
  </si>
  <si>
    <t>Global Cube</t>
  </si>
  <si>
    <t>Continetal Cube</t>
  </si>
  <si>
    <t>Grand Network Cube</t>
  </si>
  <si>
    <t>GDP</t>
  </si>
  <si>
    <t>Standard Companies within a Grand Network</t>
  </si>
  <si>
    <t>years</t>
  </si>
  <si>
    <t>Check</t>
  </si>
  <si>
    <t>Labour</t>
  </si>
  <si>
    <t xml:space="preserve">Goods </t>
  </si>
  <si>
    <t>Raw Materials 2</t>
  </si>
  <si>
    <t>Food</t>
  </si>
  <si>
    <t>Cars</t>
  </si>
  <si>
    <t>Real Estate</t>
  </si>
  <si>
    <t>Comparative Advantage</t>
  </si>
  <si>
    <t>Land and Recourses</t>
  </si>
  <si>
    <t>Entertainment &amp; Eating Out</t>
  </si>
  <si>
    <t>Investors</t>
  </si>
  <si>
    <t>Labour 1</t>
  </si>
  <si>
    <t>Building Materials 2</t>
  </si>
  <si>
    <t>Building Materials 3</t>
  </si>
  <si>
    <t>Peet Tent &amp; Su. Boost</t>
  </si>
  <si>
    <t xml:space="preserve">All Companies </t>
  </si>
  <si>
    <t>Services 1</t>
  </si>
  <si>
    <t>Labour 4</t>
  </si>
  <si>
    <t>Labour 2</t>
  </si>
  <si>
    <t>Labour 3</t>
  </si>
  <si>
    <t>All / Other</t>
  </si>
  <si>
    <t>Agriculture</t>
  </si>
  <si>
    <t>Solar Arrays</t>
  </si>
  <si>
    <t>Creates</t>
  </si>
  <si>
    <t>Charter City 1</t>
  </si>
  <si>
    <t>Charter City 2</t>
  </si>
  <si>
    <t>Sale of Goods</t>
  </si>
  <si>
    <t xml:space="preserve">Stability  </t>
  </si>
  <si>
    <t>Various</t>
  </si>
  <si>
    <t>Trades for</t>
  </si>
  <si>
    <t>Internationally</t>
  </si>
  <si>
    <t>÷ 16</t>
  </si>
  <si>
    <t>É</t>
  </si>
  <si>
    <t xml:space="preserve">Éfficiency </t>
  </si>
  <si>
    <t>Śpin</t>
  </si>
  <si>
    <t>Tax</t>
  </si>
  <si>
    <t>Percent</t>
  </si>
  <si>
    <t>is $ USD</t>
  </si>
  <si>
    <t>2024 Ŕevenue</t>
  </si>
  <si>
    <t>Ŕevenue</t>
  </si>
  <si>
    <t>After Tax</t>
  </si>
  <si>
    <t>Industry</t>
  </si>
  <si>
    <t>Ŕevenue After Tax</t>
  </si>
  <si>
    <t>Initial Ŕevenue</t>
  </si>
  <si>
    <t>Tax from Śpin 1</t>
  </si>
  <si>
    <t>Spent on</t>
  </si>
  <si>
    <t>After Labour</t>
  </si>
  <si>
    <t>Ŕevenue After Labour</t>
  </si>
  <si>
    <t>Labour from Spin 1</t>
  </si>
  <si>
    <t>Government 1</t>
  </si>
  <si>
    <t>Government 2</t>
  </si>
  <si>
    <t>Government 3</t>
  </si>
  <si>
    <t>After Tax &amp; Labour</t>
  </si>
  <si>
    <t>Ŕ After Tax * Labour</t>
  </si>
  <si>
    <t>Ŕ for Tax &amp; Labour</t>
  </si>
  <si>
    <t>Goods 3 (Retail)</t>
  </si>
  <si>
    <t>Infrastructure 1 (City)</t>
  </si>
  <si>
    <t>Property Developer 1 (City)</t>
  </si>
  <si>
    <t>Property Developer 2 (Spartan)</t>
  </si>
  <si>
    <t>Goods 1 (Computers &amp; VR-G)</t>
  </si>
  <si>
    <t>Food &amp; Drink</t>
  </si>
  <si>
    <t>Infrastructure 2 (Roads &amp; Spartan)</t>
  </si>
  <si>
    <t xml:space="preserve">Goods 5 (Solar) </t>
  </si>
  <si>
    <t>Goods 6 (Parts for Goods)</t>
  </si>
  <si>
    <t>Goods 2 (Gigafactory)</t>
  </si>
  <si>
    <t>G1</t>
  </si>
  <si>
    <t>G2</t>
  </si>
  <si>
    <t>G3</t>
  </si>
  <si>
    <t>L1</t>
  </si>
  <si>
    <t>L2</t>
  </si>
  <si>
    <t>L3</t>
  </si>
  <si>
    <t>Luxuries</t>
  </si>
  <si>
    <t>Goods 7 (Luxury Goods)</t>
  </si>
  <si>
    <t>That Buys</t>
  </si>
  <si>
    <t>That Sells</t>
  </si>
  <si>
    <t xml:space="preserve">What is </t>
  </si>
  <si>
    <t>Bought?</t>
  </si>
  <si>
    <t>Goods 3. Retail</t>
  </si>
  <si>
    <t xml:space="preserve">Extra Cashflow for Companies </t>
  </si>
  <si>
    <t>Goods 4 (Cars - S-World GT)</t>
  </si>
  <si>
    <t>Goods 7. (Luxury Items)</t>
  </si>
  <si>
    <t xml:space="preserve">Extra Cashflow for Weakest Companies </t>
  </si>
  <si>
    <t xml:space="preserve">Extra Cashflow to Boost the Weakest Companies </t>
  </si>
  <si>
    <t xml:space="preserve">Full Time Sports &amp; Education </t>
  </si>
  <si>
    <t>Goods 7 (Luxury Items)</t>
  </si>
  <si>
    <t>Raw Materials 3 (Cement)</t>
  </si>
  <si>
    <t xml:space="preserve">Food &amp; Drink </t>
  </si>
  <si>
    <t>Goods 8 Fashion</t>
  </si>
  <si>
    <t>Building Materials 2 (Infrastructure)</t>
  </si>
  <si>
    <t>S-World FC (Soccer League)</t>
  </si>
  <si>
    <t xml:space="preserve">Couture </t>
  </si>
  <si>
    <t>Goods 8 (Fashion)</t>
  </si>
  <si>
    <t>Building Materials 3 (Cement)</t>
  </si>
  <si>
    <t>Property Developer 3 (Wonders)</t>
  </si>
  <si>
    <t>Villa Secrets</t>
  </si>
  <si>
    <t>Hospitals and Medical Equipment</t>
  </si>
  <si>
    <t>911 Internet Access:</t>
  </si>
  <si>
    <t>Interiors / Kitchens / Bathrooms</t>
  </si>
  <si>
    <t>Financial Services</t>
  </si>
  <si>
    <t>Raw Materials 1 (Construction)</t>
  </si>
  <si>
    <t>Raw Materials 4 (Goods)</t>
  </si>
  <si>
    <t>Raw Materials 2 (Cloth)</t>
  </si>
  <si>
    <t>Cash Flow</t>
  </si>
  <si>
    <t>S-World Film (Little Hollywood)</t>
  </si>
  <si>
    <t>Raw Materials 1, 2, 4, 4</t>
  </si>
  <si>
    <t>Labour from Spin 3</t>
  </si>
  <si>
    <t>Tax from Śpin 3</t>
  </si>
  <si>
    <t>Welfare / Education / Sports</t>
  </si>
  <si>
    <t>For Team - Paul Collier et al.</t>
  </si>
  <si>
    <t>Raw Materials 1, 2, 3, 4</t>
  </si>
  <si>
    <t>Goods 7 (Luxury Items) !!!!!</t>
  </si>
  <si>
    <t>ŔÉŚ and The Sienna Equilibrium 2.05</t>
  </si>
  <si>
    <t xml:space="preserve">Total Government Return in NC's </t>
  </si>
  <si>
    <t>The Law of Conservation of Ŕevenue</t>
  </si>
  <si>
    <t>USA</t>
  </si>
  <si>
    <t>Goods 6 (Parts for Goods 1)</t>
  </si>
  <si>
    <t>Goods 1 ,3 and 7 (Luxury Items) !!!!!</t>
  </si>
  <si>
    <t>That Buys in 2025</t>
  </si>
  <si>
    <t>After Loan</t>
  </si>
  <si>
    <t>Ŕevenue After</t>
  </si>
  <si>
    <t>Loan</t>
  </si>
  <si>
    <t>Network Credits</t>
  </si>
  <si>
    <t>To Creditors</t>
  </si>
  <si>
    <t>Week to Week Labour Expenses</t>
  </si>
  <si>
    <t>Tax, Labour &amp; Loan</t>
  </si>
  <si>
    <t>Ŕ After TLL</t>
  </si>
  <si>
    <t>Ŕevenue After Loan</t>
  </si>
  <si>
    <t>Labour from Spin 0</t>
  </si>
  <si>
    <t>Loan Repay in NC</t>
  </si>
  <si>
    <t>Loan Interest paid in Network Credits</t>
  </si>
  <si>
    <t>C1</t>
  </si>
  <si>
    <t>AGOA</t>
  </si>
  <si>
    <t>That Sells in 2024</t>
  </si>
  <si>
    <t>Parts</t>
  </si>
  <si>
    <t>Parts for Building Materials</t>
  </si>
  <si>
    <t>Goods 1 (Technology )</t>
  </si>
  <si>
    <t>Goods 1 (Technology)</t>
  </si>
  <si>
    <t>Raw Materials &amp; Small Parts</t>
  </si>
  <si>
    <t>AGOA + USA</t>
  </si>
  <si>
    <t>Goods 6b (Parts for Cars)</t>
  </si>
  <si>
    <t>That Buys in 2024</t>
  </si>
  <si>
    <t>That Buys in 2024 (repeated)</t>
  </si>
  <si>
    <t>All Companies Split</t>
  </si>
  <si>
    <t xml:space="preserve">Goods 5 (Solar &amp; Similar) </t>
  </si>
  <si>
    <t>Labour paid in Network Credits</t>
  </si>
  <si>
    <t>Malawi</t>
  </si>
  <si>
    <t>That Sell in 2025</t>
  </si>
  <si>
    <t>&lt;</t>
  </si>
  <si>
    <t>Your Income is my Spending, and my Spending is your Income</t>
  </si>
  <si>
    <t>My Spending</t>
  </si>
  <si>
    <t>Your Income</t>
  </si>
  <si>
    <t>Initial</t>
  </si>
  <si>
    <t>Aid</t>
  </si>
  <si>
    <t>D8 from 'POP Dimensions'</t>
  </si>
  <si>
    <t>2nd Tier Pricing in Trade with USA</t>
  </si>
  <si>
    <t>2nd Tier Pricing in Trade with AGOA</t>
  </si>
  <si>
    <t>Network Charter City 1</t>
  </si>
  <si>
    <t>Network Charter City 2</t>
  </si>
  <si>
    <t>Network Charter City 3</t>
  </si>
  <si>
    <t>Efficient Market Hypothesis</t>
  </si>
  <si>
    <t>And Technical Assistance</t>
  </si>
  <si>
    <t>Norwegian Sovereign Wealth Fund</t>
  </si>
  <si>
    <t>Harvard Management Company</t>
  </si>
  <si>
    <t xml:space="preserve">Initial </t>
  </si>
  <si>
    <t>Ŕevenue 1</t>
  </si>
  <si>
    <t>Initial Ŕevenue 2</t>
  </si>
  <si>
    <t>Initial Ŕevenue 3</t>
  </si>
  <si>
    <t>Initial Ŕevenue 4</t>
  </si>
  <si>
    <t>ŔÉŚ - Śpin 0 and The Sienna Equilibrium 3.04</t>
  </si>
  <si>
    <t>G4</t>
  </si>
  <si>
    <t>G5</t>
  </si>
  <si>
    <t>G6</t>
  </si>
  <si>
    <t>911 Internet</t>
  </si>
  <si>
    <t>Solar</t>
  </si>
  <si>
    <t>Property</t>
  </si>
  <si>
    <t>Luxury Goods &amp; Fashion</t>
  </si>
  <si>
    <t>Law of Conservation</t>
  </si>
  <si>
    <t>Plus Services ?</t>
  </si>
  <si>
    <t>Commercial Real Estate</t>
  </si>
  <si>
    <t>L4</t>
  </si>
  <si>
    <t>L5</t>
  </si>
  <si>
    <t>L6</t>
  </si>
  <si>
    <t>L7</t>
  </si>
  <si>
    <t>L8</t>
  </si>
  <si>
    <t>C2</t>
  </si>
  <si>
    <t>Government allocated Network Credits</t>
  </si>
  <si>
    <t>Real Estate (shops, offices, industrial)</t>
  </si>
  <si>
    <t>SW-FL - Welfare 1 - Food &amp; Drink</t>
  </si>
  <si>
    <t>SW-FL Welfare 3 - Health Care</t>
  </si>
  <si>
    <t>SW-FL W2 - Education / Technology</t>
  </si>
  <si>
    <t>Real Estate &amp; Cars</t>
  </si>
  <si>
    <t xml:space="preserve">Goods, Food, Household </t>
  </si>
  <si>
    <t>Services 2 Health Care</t>
  </si>
  <si>
    <t>Property Developer 2 + Cars</t>
  </si>
  <si>
    <t xml:space="preserve">Services 4 Commercial </t>
  </si>
  <si>
    <t>Luxury Goods &amp; Electronics</t>
  </si>
  <si>
    <t xml:space="preserve">Goods (Luxury Goods &amp; Electronics) </t>
  </si>
  <si>
    <t>Entertainment, Healthcare and Other</t>
  </si>
  <si>
    <t>Entertainment,  Healthcare &amp; Other</t>
  </si>
  <si>
    <t>2nd Tier Pricing in Network &amp; Malawi</t>
  </si>
  <si>
    <t>1st Tier Pricing in Network &amp; Malawi</t>
  </si>
  <si>
    <t>Ťender Prices (Fixed Prices)</t>
  </si>
  <si>
    <t>The ŔÉŚ Equation</t>
  </si>
  <si>
    <t>H</t>
  </si>
  <si>
    <t>The GDP GAME</t>
  </si>
  <si>
    <t>Financial Equivalence</t>
  </si>
  <si>
    <t xml:space="preserve">Comparative Advantage </t>
  </si>
  <si>
    <t>The GDP GAME 2</t>
  </si>
  <si>
    <t>"A More Creative Capitalism"</t>
  </si>
  <si>
    <t>S-World UCS™ Lake Malawi Simulation 1.02</t>
  </si>
  <si>
    <t>Main Totals Column</t>
  </si>
  <si>
    <t>Other Half Initial Revenue</t>
  </si>
  <si>
    <t>Spend 1</t>
  </si>
  <si>
    <t>Property (Residential &amp; Commercial)</t>
  </si>
  <si>
    <t>TWF Revenue</t>
  </si>
  <si>
    <t>RES</t>
  </si>
  <si>
    <t>Śpin 1</t>
  </si>
  <si>
    <t>Total</t>
  </si>
  <si>
    <t>Śpin 2</t>
  </si>
  <si>
    <t>Śpin 3</t>
  </si>
  <si>
    <t>Śpin 4</t>
  </si>
  <si>
    <t>Śpin 5</t>
  </si>
  <si>
    <t>Śpin 6</t>
  </si>
  <si>
    <t>Śpin 7</t>
  </si>
  <si>
    <t>Śpin 8</t>
  </si>
  <si>
    <t>8 Śpins</t>
  </si>
  <si>
    <t>ŔÉŚ</t>
  </si>
  <si>
    <t>Śpin 9 Roll-over</t>
  </si>
  <si>
    <t>Initial Revenue 'R'</t>
  </si>
  <si>
    <t>E</t>
  </si>
  <si>
    <t>Spins:</t>
  </si>
  <si>
    <t>TWF Revenue:</t>
  </si>
  <si>
    <t>M&lt;&gt;Bst Family</t>
  </si>
  <si>
    <t>S-World Farms</t>
  </si>
  <si>
    <t>Tax:</t>
  </si>
  <si>
    <t>5% Cash</t>
  </si>
  <si>
    <t>No of Ťender co's:</t>
  </si>
  <si>
    <t>Year:</t>
  </si>
  <si>
    <t>Half Initial Revenue:</t>
  </si>
  <si>
    <t>Month Spending</t>
  </si>
  <si>
    <t>S-World Retail</t>
  </si>
  <si>
    <t>Home Building</t>
  </si>
  <si>
    <t>S-World Builds</t>
  </si>
  <si>
    <t>Personnel</t>
  </si>
  <si>
    <t xml:space="preserve">All Suppliers </t>
  </si>
  <si>
    <t>POP Dimension</t>
  </si>
  <si>
    <t>D9 X 2</t>
  </si>
  <si>
    <t>1 Bond</t>
  </si>
  <si>
    <t>SET</t>
  </si>
  <si>
    <t>LOAN</t>
  </si>
  <si>
    <t>REPAY</t>
  </si>
  <si>
    <t>New</t>
  </si>
  <si>
    <t>Total Investment</t>
  </si>
  <si>
    <t xml:space="preserve">Annual </t>
  </si>
  <si>
    <t xml:space="preserve">Allocated NC's </t>
  </si>
  <si>
    <t>Bond Repaid</t>
  </si>
  <si>
    <t>S-World Industry</t>
  </si>
  <si>
    <t>Investment</t>
  </si>
  <si>
    <t>Return</t>
  </si>
  <si>
    <t xml:space="preserve">Interest </t>
  </si>
  <si>
    <t>To Repay Interest</t>
  </si>
  <si>
    <t>POP &amp; Reinvestment</t>
  </si>
  <si>
    <t>Property Development</t>
  </si>
  <si>
    <t>Global GDP in 2016 World Bank</t>
  </si>
  <si>
    <t>S-World Phase 1 Bonds:</t>
  </si>
  <si>
    <t>Global GDP:</t>
  </si>
  <si>
    <t>Persons</t>
  </si>
  <si>
    <t xml:space="preserve">Infrastructure </t>
  </si>
  <si>
    <t>S-World infrastructure</t>
  </si>
  <si>
    <t>LCR</t>
  </si>
  <si>
    <t>Land &amp; Assets</t>
  </si>
  <si>
    <t>the Law of Conservastion</t>
  </si>
  <si>
    <t>Éfficiency</t>
  </si>
  <si>
    <t>of Ŕevenue</t>
  </si>
  <si>
    <t>Angel City 1</t>
  </si>
  <si>
    <t>s</t>
  </si>
  <si>
    <t>Roll’s Over as ‘Ŕ’ the following year</t>
  </si>
  <si>
    <t xml:space="preserve"> 'Ŕ' Revenue</t>
  </si>
  <si>
    <t>Total to add to GDP</t>
  </si>
  <si>
    <t>Origional LCR</t>
  </si>
  <si>
    <t>Angel City 2</t>
  </si>
  <si>
    <t>Initial Input</t>
  </si>
  <si>
    <t>S-World Phase 2 Bonds:</t>
  </si>
  <si>
    <t>After 8 Spins</t>
  </si>
  <si>
    <t>#</t>
  </si>
  <si>
    <t>Ťender</t>
  </si>
  <si>
    <t>Increased by</t>
  </si>
  <si>
    <t>Non ŔÉŚ Investment</t>
  </si>
  <si>
    <t>Ťender Companies</t>
  </si>
  <si>
    <t xml:space="preserve">Annual Cost </t>
  </si>
  <si>
    <t>Total needed for # Ťenders</t>
  </si>
  <si>
    <t>International POP Investment</t>
  </si>
  <si>
    <t>Give Half Back Income</t>
  </si>
  <si>
    <t>S-World Countries</t>
  </si>
  <si>
    <t>Trade (Comparative Advantage)</t>
  </si>
  <si>
    <t>Other Countries</t>
  </si>
  <si>
    <t>Southern African Trade (&amp; CA)</t>
  </si>
  <si>
    <t>Angel City 3</t>
  </si>
  <si>
    <t xml:space="preserve">Malawi Revenue </t>
  </si>
  <si>
    <t>Real Estate Sales</t>
  </si>
  <si>
    <t>TARGET</t>
  </si>
  <si>
    <t>S-World VSN™</t>
  </si>
  <si>
    <t>Network City Income</t>
  </si>
  <si>
    <t>Travel</t>
  </si>
  <si>
    <t>Experience Africa</t>
  </si>
  <si>
    <t>Roll Over Revenue</t>
  </si>
  <si>
    <t>Malawi GDP</t>
  </si>
  <si>
    <t xml:space="preserve">Global GDP </t>
  </si>
  <si>
    <t xml:space="preserve">So if 'Ŕ' = </t>
  </si>
  <si>
    <t>Total Spending  =</t>
  </si>
  <si>
    <t>Increase in GDP:</t>
  </si>
  <si>
    <t xml:space="preserve">Malawi needs to increase by this </t>
  </si>
  <si>
    <t>How Much Tax?</t>
  </si>
  <si>
    <t>Adds to GDP</t>
  </si>
  <si>
    <t>2016 to 2024</t>
  </si>
  <si>
    <t>Years</t>
  </si>
  <si>
    <t>to own 1% of global GDP</t>
  </si>
  <si>
    <t>TWF Income</t>
  </si>
  <si>
    <t>Total Tax</t>
  </si>
  <si>
    <t>(The David A Moss Cashflow to GDP Variable)</t>
  </si>
  <si>
    <t>GDP Rises per year:</t>
  </si>
  <si>
    <t>Initial Revenue 'Ŕ'</t>
  </si>
  <si>
    <t>From Spreadsheet</t>
  </si>
  <si>
    <t>TWF UCS™ Ťenders</t>
  </si>
  <si>
    <t xml:space="preserve">(R) (initial Input Revenue) </t>
  </si>
  <si>
    <t>Previous World Record GDP Rise</t>
  </si>
  <si>
    <t>Ťender Companies:</t>
  </si>
  <si>
    <t>Japan 1965 to 1970</t>
  </si>
  <si>
    <t>In Manufacturing and mining sector</t>
  </si>
  <si>
    <t>(R) per company on aggregate</t>
  </si>
  <si>
    <t>Cash Flow After Ťenders</t>
  </si>
  <si>
    <t>Angel City 4</t>
  </si>
  <si>
    <t>MX-Network Malawi Beats World Record:</t>
  </si>
  <si>
    <t xml:space="preserve">x larger gain than Manufacturing in Japan 1965 to 1970 </t>
  </si>
  <si>
    <t>(NC = Network Credit = $1)</t>
  </si>
  <si>
    <t>Interest on Bonds paid as NC's:</t>
  </si>
  <si>
    <t>Paid as NCs to Investors Ventures in Lake Malawi</t>
  </si>
  <si>
    <t>Government Income 1:</t>
  </si>
  <si>
    <t>Network City</t>
  </si>
  <si>
    <t>Government Income 2:</t>
  </si>
  <si>
    <t>Infrastructure (Roads, Waterworks et al.)</t>
  </si>
  <si>
    <t>Total Malawi GDP</t>
  </si>
  <si>
    <t>Government Income 3:</t>
  </si>
  <si>
    <t>Electricity and Internet</t>
  </si>
  <si>
    <t>Government Income 4:</t>
  </si>
  <si>
    <t>Salary (Municipal and Government et al.)</t>
  </si>
  <si>
    <t>Government Income 5:</t>
  </si>
  <si>
    <t>Non Ťender Companies:</t>
  </si>
  <si>
    <t>For every Ťender company there is a Non Ťender</t>
  </si>
  <si>
    <t>Sports Leagues:</t>
  </si>
  <si>
    <t>Creating 17 Football Leagues in 272 locations</t>
  </si>
  <si>
    <t>Locations</t>
  </si>
  <si>
    <t>Grand Network Infrastructure:</t>
  </si>
  <si>
    <t>Roads, Sewers, Cables, Bridges etc.</t>
  </si>
  <si>
    <t>Personnel (Male, Female, Youth, Coaches, Managers and Referees)</t>
  </si>
  <si>
    <t>World Bank</t>
  </si>
  <si>
    <t>Network City Infrastructure:</t>
  </si>
  <si>
    <t>An Island in Lake Malawi and / or a Lake and Hills Environment</t>
  </si>
  <si>
    <t>Total for</t>
  </si>
  <si>
    <t>Electricity &amp; Related Infrastructure:</t>
  </si>
  <si>
    <t>Solar Arrays in 272 Locations</t>
  </si>
  <si>
    <t>Total Salary</t>
  </si>
  <si>
    <t xml:space="preserve">Amount of </t>
  </si>
  <si>
    <t>Non Ťenders</t>
  </si>
  <si>
    <t>S-World NC's Tax</t>
  </si>
  <si>
    <t>Tax Yield</t>
  </si>
  <si>
    <t>Free Limited (911) Internet in 272 Locations</t>
  </si>
  <si>
    <t>Add same again  for infrastructure</t>
  </si>
  <si>
    <t>Śpins</t>
  </si>
  <si>
    <t>NC's Per Ťender Co.</t>
  </si>
  <si>
    <t xml:space="preserve"> Ťender Cos.</t>
  </si>
  <si>
    <t xml:space="preserve"> Ťenders &amp; Non  Ťenders</t>
  </si>
  <si>
    <t xml:space="preserve">Plus Network Credits </t>
  </si>
  <si>
    <t>Total Cash Flow</t>
  </si>
  <si>
    <t>Increase by</t>
  </si>
  <si>
    <t>Computers and Tablets for Education:</t>
  </si>
  <si>
    <t>Computers and Tablets for Education in 272 Locations</t>
  </si>
  <si>
    <t>PLUS</t>
  </si>
  <si>
    <t>EQUALS</t>
  </si>
  <si>
    <t>Growth</t>
  </si>
  <si>
    <t>Education:</t>
  </si>
  <si>
    <t>S-World UCS™ Online Training and Classic Teaching</t>
  </si>
  <si>
    <t>Healthcare:</t>
  </si>
  <si>
    <t>Ads to Existing Foundational Healthcare in 272 Locations</t>
  </si>
  <si>
    <t>2016 Google/World Bank</t>
  </si>
  <si>
    <t>Ecological Measures:</t>
  </si>
  <si>
    <t>Protecting Wildlife, Building Fences, Re Populating et al.</t>
  </si>
  <si>
    <t>Current Expected Cash Flow/Income from GDP:</t>
  </si>
  <si>
    <t xml:space="preserve"> Attractions:</t>
  </si>
  <si>
    <t>Golf, Stadiums, Arts, Marinas, Little Hollywood et al.</t>
  </si>
  <si>
    <t>Increased Cash Flow including NC's from the S-World Network:</t>
  </si>
  <si>
    <t>Grand Network &amp; Network City Municipal:</t>
  </si>
  <si>
    <t>Security, Police, Fire fighters, Waste Disposal, and others</t>
  </si>
  <si>
    <t>Tesla M Series:</t>
  </si>
  <si>
    <t xml:space="preserve">For Tesla to Build a Manufacturing Plant in Lake Malawi </t>
  </si>
  <si>
    <t>Increase in Government Cash Flow:</t>
  </si>
  <si>
    <t>Gigafactory:</t>
  </si>
  <si>
    <t>Gigafactory (Tesla Battery Factory)</t>
  </si>
  <si>
    <t xml:space="preserve">Desalinization Plant: </t>
  </si>
  <si>
    <t>Desalinization Plant and Pipeline to Ocean</t>
  </si>
  <si>
    <t>Luxury Goods &amp; Cars:</t>
  </si>
  <si>
    <t>The Moet Effect (Increases the Prestige of the Resort)</t>
  </si>
  <si>
    <t>Local Spending:</t>
  </si>
  <si>
    <t>Entertainment, Restaurants Sports, Goods &amp; Services</t>
  </si>
  <si>
    <t>Other :</t>
  </si>
  <si>
    <t>Total :</t>
  </si>
  <si>
    <t xml:space="preserve">Government: </t>
  </si>
  <si>
    <t xml:space="preserve">Allocated to Government </t>
  </si>
  <si>
    <t>Total Government Cash Flow</t>
  </si>
  <si>
    <t>(NC</t>
  </si>
  <si>
    <t>Current Government Cash Flow:</t>
  </si>
  <si>
    <t>Expected from Tax alone</t>
  </si>
  <si>
    <t>Additional Initial Ŕevenue:</t>
  </si>
  <si>
    <t>Goods, Food, Furniture, Other</t>
  </si>
  <si>
    <t>Recession</t>
  </si>
  <si>
    <t>Year</t>
  </si>
  <si>
    <t>V</t>
  </si>
  <si>
    <t>Śpin 1 + 2</t>
  </si>
  <si>
    <t>Śpin 1 + 2 + 3</t>
  </si>
  <si>
    <t>GDP:</t>
  </si>
  <si>
    <t>CGV:</t>
  </si>
  <si>
    <t>Law of Conseravtion</t>
  </si>
  <si>
    <t>Initial Ŕevenue:</t>
  </si>
  <si>
    <t>Śpin 1 Extra Cash Flow:</t>
  </si>
  <si>
    <t>Śpin 2 Extra Cash Flow:</t>
  </si>
  <si>
    <t>Śpin 3 Extra Cash Flow:</t>
  </si>
  <si>
    <t>Additional Ŕevenue</t>
  </si>
  <si>
    <t>From Śpin Zero</t>
  </si>
  <si>
    <t>Goods 8 (High End Fashion)</t>
  </si>
  <si>
    <t>Raw Materials &amp; Small Parts 2</t>
  </si>
  <si>
    <t>Raw Materials &amp; Small Parts 1</t>
  </si>
  <si>
    <t>Gov plus Labour</t>
  </si>
  <si>
    <t>USA Gov, Org, Companies &amp; Individuals</t>
  </si>
  <si>
    <t xml:space="preserve">Additional Initial </t>
  </si>
  <si>
    <t>Ŕevenue - 2025 to 2028</t>
  </si>
  <si>
    <t>The only question I have is should this be 2400% to 2500%?</t>
  </si>
  <si>
    <t>Do we include the Initial Ŕevenue in with the cashflow from the 24 Śpins</t>
  </si>
  <si>
    <t xml:space="preserve">Total </t>
  </si>
  <si>
    <t>Śpin 9</t>
  </si>
  <si>
    <t>Śpin 10</t>
  </si>
  <si>
    <t>Śpin 11</t>
  </si>
  <si>
    <t>Śpin 12</t>
  </si>
  <si>
    <t>Śpin 13</t>
  </si>
  <si>
    <t>Śpin 14</t>
  </si>
  <si>
    <t>Śpin 15</t>
  </si>
  <si>
    <t>Śpin 16</t>
  </si>
  <si>
    <t>Śpin 17</t>
  </si>
  <si>
    <t>Śpin 18</t>
  </si>
  <si>
    <t>Śpin 19</t>
  </si>
  <si>
    <t>Śpin 20</t>
  </si>
  <si>
    <t>Śpin 21</t>
  </si>
  <si>
    <t>Śpin 22</t>
  </si>
  <si>
    <t>Śpin 23</t>
  </si>
  <si>
    <t>Śpin 24</t>
  </si>
  <si>
    <t>Śpin Roll-over</t>
  </si>
  <si>
    <t>5% of 'Adds to GDP'</t>
  </si>
  <si>
    <t>TWF UCS-MZ™ Ťenders</t>
  </si>
  <si>
    <t xml:space="preserve">Solar Powered Desalinization Plant: </t>
  </si>
  <si>
    <t>Desalinization Plant and Pipeline to Ocean (Solar Powered)</t>
  </si>
  <si>
    <t>Total Ŕevenue</t>
  </si>
  <si>
    <t>Average</t>
  </si>
  <si>
    <t>The Sienna Equilibrium</t>
  </si>
  <si>
    <t>Nobel Presentation</t>
  </si>
  <si>
    <t>RES 'A More Creative Capitalism'</t>
  </si>
  <si>
    <t>The GDP Game</t>
  </si>
  <si>
    <t>Each Spin dollar is relative to time, so dollars per day are the same throughout each spin.</t>
  </si>
  <si>
    <t>Companies Income</t>
  </si>
  <si>
    <t>David A. Moss Bank Money Multiplier</t>
  </si>
  <si>
    <t>Initial Investment</t>
  </si>
  <si>
    <t>S-World Bonds</t>
  </si>
  <si>
    <t>: Sector Number</t>
  </si>
  <si>
    <t>R (Revenue / Turnover)</t>
  </si>
  <si>
    <t>Company / Industry Type</t>
  </si>
  <si>
    <t># of</t>
  </si>
  <si>
    <t>R of all in Category</t>
  </si>
  <si>
    <t>Personnel per Category</t>
  </si>
  <si>
    <t>0A</t>
  </si>
  <si>
    <t>0B</t>
  </si>
  <si>
    <t>Entertainment</t>
  </si>
  <si>
    <t>Property Developer &amp; Labour</t>
  </si>
  <si>
    <t>Building Supplies (Manufactured)</t>
  </si>
  <si>
    <t>Interiors / Shop Fitting / Kitchens / Bathrooms</t>
  </si>
  <si>
    <t xml:space="preserve">Electronics / Computers </t>
  </si>
  <si>
    <t xml:space="preserve">Financial Services </t>
  </si>
  <si>
    <t>Tesla Africa &amp; Other Transport</t>
  </si>
  <si>
    <t>Education / University / Operations Centre</t>
  </si>
  <si>
    <t>Industry (Chemicals, Engineering, Other)</t>
  </si>
  <si>
    <t>Packaging / Warehousing / Waist</t>
  </si>
  <si>
    <t>Food, Agriculture &amp; Water</t>
  </si>
  <si>
    <t>Pharmaceuticals &amp; Healthcare</t>
  </si>
  <si>
    <t>General Goods (Malls &amp; Stores) &amp; Eating Out</t>
  </si>
  <si>
    <t>Film, Luxury's, Concierge &amp; Brand Malawi</t>
  </si>
  <si>
    <t>Media / Internet / News / TV / Sport / Ads</t>
  </si>
  <si>
    <t>Travel, Real Estate &amp; Vacation Rentals</t>
  </si>
  <si>
    <t>TBS™ | VSN™ | UCS™ | Ŝ | Ѧ (Soft. &amp; Edu.)</t>
  </si>
  <si>
    <t>TOTAL:</t>
  </si>
  <si>
    <t>Max:</t>
  </si>
  <si>
    <t>Municipal Personnel</t>
  </si>
  <si>
    <t>Infrastructure Income</t>
  </si>
  <si>
    <t>Forests &amp; Environmental</t>
  </si>
  <si>
    <t>: Number of Companies</t>
  </si>
  <si>
    <t>SURH's (Super University Research Hospitals)</t>
  </si>
  <si>
    <t>Internet, Solar Arrays &amp; Installation</t>
  </si>
  <si>
    <t xml:space="preserve">Environmental, Lakes, Hills, Forests &amp; Safaris </t>
  </si>
  <si>
    <t xml:space="preserve">Building Industry / Factories / Machinery </t>
  </si>
  <si>
    <t>Roads, Highways, Mass Transit</t>
  </si>
  <si>
    <t>Waterworks, Pipes and Sanitation</t>
  </si>
  <si>
    <t>Mining, Quarries &amp; from the Ground</t>
  </si>
  <si>
    <t>University, Marina &amp; Mall Infrastructure</t>
  </si>
  <si>
    <t>Government Income</t>
  </si>
  <si>
    <t>Network City Embassy / Estate</t>
  </si>
  <si>
    <t>Solar &amp; Internet</t>
  </si>
  <si>
    <t>Healthcare / Pharmaceuticals / Food</t>
  </si>
  <si>
    <t>Sports &amp; Education</t>
  </si>
  <si>
    <t>Land, Assets &amp; Other:</t>
  </si>
  <si>
    <t>Companies (Buy or Merge)</t>
  </si>
  <si>
    <t>Assets / Recourses</t>
  </si>
  <si>
    <t xml:space="preserve">Total Municipal Personnel: </t>
  </si>
  <si>
    <t>Total Company Personnel:</t>
  </si>
  <si>
    <t>Film from USA and UK</t>
  </si>
  <si>
    <t>Customer Support from the Philippines</t>
  </si>
  <si>
    <t>TOTAL PERSONNEL:</t>
  </si>
  <si>
    <t>System Architects from Silicon Valley</t>
  </si>
  <si>
    <t>Programmers from India</t>
  </si>
  <si>
    <t>Total Sports</t>
  </si>
  <si>
    <t>Create: Batteries via Tesla Patent</t>
  </si>
  <si>
    <t xml:space="preserve">Total Education </t>
  </si>
  <si>
    <t>Steel from China</t>
  </si>
  <si>
    <t xml:space="preserve">TOTAL PERSONNEL 2: </t>
  </si>
  <si>
    <t>Trade for</t>
  </si>
  <si>
    <t>Cost of Trade</t>
  </si>
  <si>
    <t>Adds to Output</t>
  </si>
  <si>
    <t>Robotics</t>
  </si>
  <si>
    <t>Computer Components</t>
  </si>
  <si>
    <t>Solar Array Components</t>
  </si>
  <si>
    <t>Create Industry Components</t>
  </si>
  <si>
    <t>Heavy Machinery, Vehicles &amp; Cranes</t>
  </si>
  <si>
    <t>Medical Technology</t>
  </si>
  <si>
    <t>Receive</t>
  </si>
  <si>
    <t>NETWORK CITY</t>
  </si>
  <si>
    <t>Divide by Countries</t>
  </si>
  <si>
    <t>Embassy</t>
  </si>
  <si>
    <t>Municipal</t>
  </si>
  <si>
    <t>Residential Real Estate</t>
  </si>
  <si>
    <t>Attractions</t>
  </si>
  <si>
    <t>MALAWI GRAND NETWORKS</t>
  </si>
  <si>
    <t>Trade Per Country</t>
  </si>
  <si>
    <t xml:space="preserve">Output: </t>
  </si>
  <si>
    <t>End of Controller</t>
  </si>
  <si>
    <t>Start of Sector / Company Turnover Goes To?</t>
  </si>
  <si>
    <t>Amount</t>
  </si>
  <si>
    <t xml:space="preserve">E After </t>
  </si>
  <si>
    <t>Initial Payment</t>
  </si>
  <si>
    <t>Companies</t>
  </si>
  <si>
    <t>Turnover After 'E'</t>
  </si>
  <si>
    <t>%</t>
  </si>
  <si>
    <t>Cash Flow Payment</t>
  </si>
  <si>
    <t>Calculates DMCV: 'The David A Moss Cashflow to GDP Variable'</t>
  </si>
  <si>
    <t>of</t>
  </si>
  <si>
    <t>Revenue / Turnover</t>
  </si>
  <si>
    <t>After 'E'</t>
  </si>
  <si>
    <t>Payment Split</t>
  </si>
  <si>
    <t>Per Sector</t>
  </si>
  <si>
    <t>&amp; * Companies</t>
  </si>
  <si>
    <t>Payment</t>
  </si>
  <si>
    <t xml:space="preserve">Of </t>
  </si>
  <si>
    <t>Recipient</t>
  </si>
  <si>
    <t>Number</t>
  </si>
  <si>
    <t xml:space="preserve">Tells us the percentage of Output created by RES (or Other) Cashflow </t>
  </si>
  <si>
    <t>Deduction</t>
  </si>
  <si>
    <t>To Sector</t>
  </si>
  <si>
    <t>Output from Cashflow</t>
  </si>
  <si>
    <t>Machinery (Farm, Infrastructure)</t>
  </si>
  <si>
    <t>Turnover B4 'E'</t>
  </si>
  <si>
    <t>Spending Category</t>
  </si>
  <si>
    <t>Turnover of</t>
  </si>
  <si>
    <t>Turnover Recipient</t>
  </si>
  <si>
    <t>Output 100%</t>
  </si>
  <si>
    <t>Output 75%</t>
  </si>
  <si>
    <t>Output 50%</t>
  </si>
  <si>
    <t>Output 25%</t>
  </si>
  <si>
    <t>Output 0%</t>
  </si>
  <si>
    <t xml:space="preserve">Labour: </t>
  </si>
  <si>
    <t>Housing</t>
  </si>
  <si>
    <t>Tesla Africa</t>
  </si>
  <si>
    <t xml:space="preserve">Building Supplies (Manufactured): </t>
  </si>
  <si>
    <t xml:space="preserve">Building Supplies (From the Ground): </t>
  </si>
  <si>
    <t>From Ground</t>
  </si>
  <si>
    <t xml:space="preserve">Mining, Quarries &amp; from the Ground: </t>
  </si>
  <si>
    <t xml:space="preserve">Land: </t>
  </si>
  <si>
    <t xml:space="preserve">Interiors / Shop Fitting / Kitchens / Bathrooms: </t>
  </si>
  <si>
    <t>Interiors / Kitchens / Bath.</t>
  </si>
  <si>
    <t>From the Ground</t>
  </si>
  <si>
    <t xml:space="preserve">Output %: </t>
  </si>
  <si>
    <t xml:space="preserve">Real Estate: </t>
  </si>
  <si>
    <t>Residential</t>
  </si>
  <si>
    <t>Commercial</t>
  </si>
  <si>
    <t>Industrial</t>
  </si>
  <si>
    <t xml:space="preserve">Machinery Supplies: </t>
  </si>
  <si>
    <t xml:space="preserve">Machinery </t>
  </si>
  <si>
    <t xml:space="preserve">Industry (Chemicals, Engineering, Other): </t>
  </si>
  <si>
    <t>Packaging / Warehousing / Waist:</t>
  </si>
  <si>
    <t>Packaging &amp; Waist</t>
  </si>
  <si>
    <t>Goods bought at Malls, Marinas &amp; S-World Stores:</t>
  </si>
  <si>
    <t>General Goods</t>
  </si>
  <si>
    <t>Internet, Solar Arrays &amp; Installation:</t>
  </si>
  <si>
    <t>Solar Panels</t>
  </si>
  <si>
    <t xml:space="preserve">Electronics / Computers: </t>
  </si>
  <si>
    <t xml:space="preserve">Tesla Africa &amp; Other Transport: </t>
  </si>
  <si>
    <t>Tesla MZ's</t>
  </si>
  <si>
    <t xml:space="preserve">Film, Luxury's, Concierge &amp; Brand Malawi: </t>
  </si>
  <si>
    <t>Film, Travel &amp; Concierge</t>
  </si>
  <si>
    <t xml:space="preserve">Media / Internet / News / TV / Sport / Ads: </t>
  </si>
  <si>
    <t xml:space="preserve">Travel, Real Estate &amp; Vacation Rentals: </t>
  </si>
  <si>
    <t xml:space="preserve">Environmental, Lakes, Hills, Forests &amp; Safaris:  </t>
  </si>
  <si>
    <t xml:space="preserve">Waterworks, Pipes and Sanitation: </t>
  </si>
  <si>
    <t xml:space="preserve">Ѫ Profit / Investment by </t>
  </si>
  <si>
    <t xml:space="preserve">S-World Bond Owners : </t>
  </si>
  <si>
    <t>Factories / Industry</t>
  </si>
  <si>
    <t>POP Investment</t>
  </si>
  <si>
    <t>Shop Fitting / Interiors</t>
  </si>
  <si>
    <t>Machinery</t>
  </si>
  <si>
    <t>Add to Labour</t>
  </si>
  <si>
    <t>Ѫ Profit Share</t>
  </si>
  <si>
    <t>For Spartans (Personnel) :</t>
  </si>
  <si>
    <t>Paid in Network Credits</t>
  </si>
  <si>
    <t>Food &amp; Water</t>
  </si>
  <si>
    <t>Valid until Next Spin (S)</t>
  </si>
  <si>
    <t>Education</t>
  </si>
  <si>
    <t>Interiors &amp; Bathrooms</t>
  </si>
  <si>
    <t>Healthcare</t>
  </si>
  <si>
    <t>Property Developer</t>
  </si>
  <si>
    <t xml:space="preserve">TBS™ | VSN™ | UCS™ | S-World Films </t>
  </si>
  <si>
    <t>TBS™ | VSN™ | UCS™ | Film</t>
  </si>
  <si>
    <t xml:space="preserve"> Ŝusskind Boost | Ѧ Peet Tent:  </t>
  </si>
  <si>
    <t xml:space="preserve"> Ŝusskind Boost | Ѧ Peet Tent </t>
  </si>
  <si>
    <t xml:space="preserve">Education / University / Operations Centre: </t>
  </si>
  <si>
    <t>Education / Operations Centre</t>
  </si>
  <si>
    <t xml:space="preserve">Healthcare: </t>
  </si>
  <si>
    <t xml:space="preserve">Financial Services: </t>
  </si>
  <si>
    <t>Pensions / S-World Bonds</t>
  </si>
  <si>
    <t xml:space="preserve">Other: </t>
  </si>
  <si>
    <t>Output %</t>
  </si>
  <si>
    <t xml:space="preserve">Total in Colum: </t>
  </si>
  <si>
    <t>Total in Colum</t>
  </si>
  <si>
    <t xml:space="preserve">Total Output: </t>
  </si>
  <si>
    <t>Total Output</t>
  </si>
  <si>
    <t xml:space="preserve">Div. by No of Companies: </t>
  </si>
  <si>
    <t xml:space="preserve">Div. by No of Companies </t>
  </si>
  <si>
    <t>Output per Company:</t>
  </si>
  <si>
    <t>Output per Company</t>
  </si>
  <si>
    <t xml:space="preserve">Total Sales: </t>
  </si>
  <si>
    <t>Total Sales</t>
  </si>
  <si>
    <t>DMCV</t>
  </si>
  <si>
    <t>Percentage in GDP</t>
  </si>
  <si>
    <t>The David A Moss Cashflow to GDP Variable</t>
  </si>
  <si>
    <t>Sector / Company Turnover Goes To? &gt;&gt;&gt;</t>
  </si>
  <si>
    <t>Sector / Company Income Spent On…</t>
  </si>
  <si>
    <t xml:space="preserve">S-World GT &amp; Other Transport: </t>
  </si>
  <si>
    <t>Non Production Expenses</t>
  </si>
  <si>
    <t>Cash Flow from 'ŔÉŚ and The Sienna Equalibrium 2.5 (9th Sept 2018)' Tab: ŔÉŚ &amp; The Sienna Equ... V2.5</t>
  </si>
  <si>
    <t>For Team Paul Krugman et al.</t>
  </si>
  <si>
    <t>START HERE</t>
  </si>
  <si>
    <t>$2.5 million for 5 Acres gives about 500 US homes power</t>
  </si>
  <si>
    <t>In villages we need far less per household/hut thus a village of 5,000 can be powered by $2.5million</t>
  </si>
  <si>
    <t xml:space="preserve">Part </t>
  </si>
  <si>
    <t>Football League</t>
  </si>
  <si>
    <t>Time</t>
  </si>
  <si>
    <t>Homes</t>
  </si>
  <si>
    <t>Small homes/huts in Rural areas given 1,000 kWhhome power</t>
  </si>
  <si>
    <t>clubs</t>
  </si>
  <si>
    <t>Players</t>
  </si>
  <si>
    <t xml:space="preserve">Coaches </t>
  </si>
  <si>
    <t>Staff</t>
  </si>
  <si>
    <t>Salary</t>
  </si>
  <si>
    <t>People per house</t>
  </si>
  <si>
    <t>Total Population</t>
  </si>
  <si>
    <t>10% already have electricity</t>
  </si>
  <si>
    <t>People</t>
  </si>
  <si>
    <t>Tablets</t>
  </si>
  <si>
    <t>1 KWh</t>
  </si>
  <si>
    <t xml:space="preserve">Malawi </t>
  </si>
  <si>
    <t>KM</t>
  </si>
  <si>
    <t>Half Nature Reserve and Cities</t>
  </si>
  <si>
    <t>Plus origional</t>
  </si>
  <si>
    <t>Small Homes in Rural areas given 1,000 kWhhome power</t>
  </si>
  <si>
    <t>People per Home</t>
  </si>
  <si>
    <r>
      <t>In the US typical </t>
    </r>
    <r>
      <rPr>
        <b/>
        <sz val="12"/>
        <color rgb="FF222222"/>
        <rFont val="Calibri Light"/>
        <family val="2"/>
        <scheme val="major"/>
      </rPr>
      <t>household</t>
    </r>
    <r>
      <rPr>
        <sz val="12"/>
        <color rgb="FF222222"/>
        <rFont val="Calibri Light"/>
        <family val="2"/>
        <scheme val="major"/>
      </rPr>
      <t> power consumption is about 11,700 kWh each year, in France it is 6,400 kWh, in the UK it is 4,600 kWh and in China around 1,300 kWh.</t>
    </r>
  </si>
  <si>
    <t>The global average electricity consumption for households with electricity was roughly 3,500 kWh in 2012</t>
  </si>
  <si>
    <t>https://www.solarinsure.com/largest-solar-power-plants</t>
  </si>
  <si>
    <t>KWH</t>
  </si>
  <si>
    <t>Longyangxia</t>
  </si>
  <si>
    <t>Houses</t>
  </si>
  <si>
    <t>Costs 1 $Billon</t>
  </si>
  <si>
    <t>http://innovativesolarfarms.com/solar-farm-cost-per-acre/</t>
  </si>
  <si>
    <t xml:space="preserve">A good number for solar farm cost per acre is typically $500,000 here in the U.S. </t>
  </si>
  <si>
    <t>You will find that typically a megawatt size solar farm system will need approximately five acres of land to be oriented and sited properly</t>
  </si>
  <si>
    <t>A one megawatt solar farm project will typically cost somewhere around $2.5 Million U.S. dollars and require a site of no less than about five acres.</t>
  </si>
  <si>
    <t>https://www.boiseweekly.com/boise/megawhat/Content?oid=3433953</t>
  </si>
  <si>
    <t>In another life, I was a business reporter, and one of my beats was energy. When writing those stories, I almost always used the handy formula 1 MW = 1,000 homes.</t>
  </si>
  <si>
    <t xml:space="preserve">According to the Solar Energy Industries Association, the number of homes powered by a MW of solar energy depends on average sunshine, electricity consumption, temperature and wind. Nationally, that's 164 homes per </t>
  </si>
  <si>
    <t>So 1 MW of solar could equate to 164 homes; 400-900 homes; or 1,000 homes.</t>
  </si>
  <si>
    <t>4. Longyangxia Dam Solar Park – 850MW – China</t>
  </si>
  <si>
    <t>The farm is expected to generate 220-gigawatt hours of electricity a year – enough power for 100,000 household</t>
  </si>
  <si>
    <t>Of Ŕevenue 1</t>
  </si>
  <si>
    <t>After 24 Spins</t>
  </si>
  <si>
    <t>Global GDP</t>
  </si>
  <si>
    <t>Additional Ŕevenue 2025 to 2028</t>
  </si>
  <si>
    <t>of Global GDP</t>
  </si>
  <si>
    <t>Śpin 1 + 2 + 3 + 4</t>
  </si>
  <si>
    <t>2025 (Jan - March)</t>
  </si>
  <si>
    <t>Additional  Ŕevenue</t>
  </si>
  <si>
    <t xml:space="preserve">Required </t>
  </si>
  <si>
    <t>Global GDP 2039</t>
  </si>
  <si>
    <t>Global GDP In 2039</t>
  </si>
  <si>
    <t>2016 to 2039</t>
  </si>
  <si>
    <t>Malawi Network Beats World Record:</t>
  </si>
  <si>
    <t>In manufacturing and mining sector</t>
  </si>
  <si>
    <t>CGV</t>
  </si>
  <si>
    <t>Śpin 2 (April - June)</t>
  </si>
  <si>
    <t>Śpin 3 (July - Sept)</t>
  </si>
  <si>
    <t>Śpin 4 (Oct - Dec)</t>
  </si>
  <si>
    <t>5 Tax Sectors:</t>
  </si>
  <si>
    <t>Are Collectively All Government Spending</t>
  </si>
  <si>
    <t>3 Gov + 2 Labour: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</si>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</sst>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[$$-409]* #,##0.00_ ;_-[$$-409]* \-#,##0.00\ ;_-[$$-409]* &quot;-&quot;??_ ;_-@_ "/>
    <numFmt numFmtId="165" formatCode="_-[$$-409]* #,##0.00_ ;_-[$$-409]* \-#,##0.00\ ;_-[$$-409]* &quot;-&quot;???_ ;_-@_ "/>
    <numFmt numFmtId="166" formatCode="_-* #,##0_-;\-* #,##0_-;_-* &quot;-&quot;??_-;_-@_-"/>
    <numFmt numFmtId="167" formatCode="_-[$$-409]* #,##0_ ;_-[$$-409]* \-#,##0\ ;_-[$$-409]* &quot;-&quot;???_ ;_-@_ "/>
    <numFmt numFmtId="168" formatCode="0.000%"/>
    <numFmt numFmtId="169" formatCode="0.0000%"/>
    <numFmt numFmtId="170" formatCode="0.0%"/>
    <numFmt numFmtId="171" formatCode="0.0"/>
    <numFmt numFmtId="172" formatCode="0.000000%"/>
    <numFmt numFmtId="173" formatCode="0.0000000000%"/>
    <numFmt numFmtId="174" formatCode="_-[$$-409]* #,##0.000_ ;_-[$$-409]* \-#,##0.000\ ;_-[$$-409]* &quot;-&quot;???_ ;_-@_ "/>
    <numFmt numFmtId="175" formatCode="_-[$$-409]* #,##0.0000_ ;_-[$$-409]* \-#,##0.0000\ ;_-[$$-409]* &quot;-&quot;???_ ;_-@_ 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sz val="12"/>
      <color theme="3" tint="0.59999389629810485"/>
      <name val="Arial Black"/>
      <family val="2"/>
    </font>
    <font>
      <sz val="14"/>
      <color theme="3" tint="0.59999389629810485"/>
      <name val="Arial Black"/>
      <family val="2"/>
    </font>
    <font>
      <sz val="12"/>
      <color theme="0"/>
      <name val="Calibri Light"/>
      <family val="2"/>
      <scheme val="major"/>
    </font>
    <font>
      <sz val="12"/>
      <color theme="1"/>
      <name val="Calibri Light"/>
      <family val="2"/>
    </font>
    <font>
      <sz val="12"/>
      <color theme="3" tint="0.59999389629810485"/>
      <name val="Calibri Light"/>
      <family val="2"/>
      <scheme val="major"/>
    </font>
    <font>
      <sz val="12"/>
      <name val="Calibri Light"/>
      <family val="2"/>
      <scheme val="major"/>
    </font>
    <font>
      <sz val="12"/>
      <color theme="0" tint="-0.499984740745262"/>
      <name val="Calibri Light"/>
      <family val="2"/>
      <scheme val="major"/>
    </font>
    <font>
      <sz val="14"/>
      <color theme="1"/>
      <name val="Calibri Light"/>
      <family val="2"/>
      <scheme val="major"/>
    </font>
    <font>
      <sz val="18"/>
      <color theme="1"/>
      <name val="Calibri Light"/>
      <family val="2"/>
      <scheme val="major"/>
    </font>
    <font>
      <sz val="18"/>
      <color theme="3" tint="0.39997558519241921"/>
      <name val="Arial Black"/>
      <family val="2"/>
    </font>
    <font>
      <sz val="18"/>
      <color theme="3" tint="0.79998168889431442"/>
      <name val="Arial Blac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color theme="1"/>
      <name val="Bradley Hand ITC"/>
      <family val="4"/>
    </font>
    <font>
      <sz val="12"/>
      <color theme="0" tint="-0.34998626667073579"/>
      <name val="Calibri Light"/>
      <family val="2"/>
      <scheme val="major"/>
    </font>
    <font>
      <b/>
      <sz val="16"/>
      <color theme="0" tint="-4.9989318521683403E-2"/>
      <name val="Bradley Hand ITC"/>
      <family val="4"/>
    </font>
    <font>
      <sz val="18"/>
      <color theme="0"/>
      <name val="Arial Black"/>
      <family val="2"/>
    </font>
    <font>
      <sz val="18"/>
      <color theme="3" tint="0.59999389629810485"/>
      <name val="Arial Black"/>
      <family val="2"/>
    </font>
    <font>
      <sz val="12"/>
      <color theme="1" tint="0.34998626667073579"/>
      <name val="Calibri Light"/>
      <family val="2"/>
      <scheme val="major"/>
    </font>
    <font>
      <sz val="12"/>
      <color theme="0" tint="-4.9989318521683403E-2"/>
      <name val="Calibri Light"/>
      <family val="2"/>
      <scheme val="major"/>
    </font>
    <font>
      <sz val="14"/>
      <color theme="0"/>
      <name val="Calibri Light"/>
      <family val="2"/>
      <scheme val="major"/>
    </font>
    <font>
      <sz val="20"/>
      <color theme="0"/>
      <name val="Calibri Light"/>
      <family val="2"/>
      <scheme val="major"/>
    </font>
    <font>
      <sz val="18"/>
      <color theme="4" tint="0.79998168889431442"/>
      <name val="Arial Black"/>
      <family val="2"/>
    </font>
    <font>
      <sz val="16"/>
      <color theme="0"/>
      <name val="Open Sans Light"/>
      <family val="2"/>
    </font>
    <font>
      <sz val="18"/>
      <color theme="4" tint="0.59999389629810485"/>
      <name val="Arial Black"/>
      <family val="2"/>
    </font>
    <font>
      <sz val="18"/>
      <color theme="4" tint="0.39997558519241921"/>
      <name val="Calibri Light"/>
      <family val="2"/>
      <scheme val="major"/>
    </font>
    <font>
      <sz val="14"/>
      <color theme="3" tint="-0.249977111117893"/>
      <name val="Open Sans Light"/>
      <family val="2"/>
    </font>
    <font>
      <sz val="14"/>
      <color theme="1"/>
      <name val="Open Sans Light"/>
      <family val="2"/>
    </font>
    <font>
      <b/>
      <sz val="12"/>
      <color theme="0"/>
      <name val="Calibri Light"/>
      <family val="2"/>
      <scheme val="major"/>
    </font>
    <font>
      <sz val="12"/>
      <color theme="3" tint="-0.249977111117893"/>
      <name val="Calibri Light"/>
      <family val="2"/>
      <scheme val="major"/>
    </font>
    <font>
      <sz val="12"/>
      <color theme="0" tint="-0.14999847407452621"/>
      <name val="Calibri Light"/>
      <family val="2"/>
      <scheme val="major"/>
    </font>
    <font>
      <sz val="12"/>
      <color theme="2" tint="-9.9978637043366805E-2"/>
      <name val="Calibri Light"/>
      <family val="2"/>
      <scheme val="major"/>
    </font>
    <font>
      <sz val="12"/>
      <color theme="1" tint="4.9989318521683403E-2"/>
      <name val="Calibri Light"/>
      <family val="2"/>
      <scheme val="major"/>
    </font>
    <font>
      <sz val="12"/>
      <color theme="1" tint="0.499984740745262"/>
      <name val="Calibri Light"/>
      <family val="2"/>
      <scheme val="major"/>
    </font>
    <font>
      <sz val="12"/>
      <color theme="3" tint="0.39997558519241921"/>
      <name val="Calibri Light"/>
      <family val="2"/>
      <scheme val="major"/>
    </font>
    <font>
      <sz val="10"/>
      <color theme="0"/>
      <name val="Calibri Light"/>
      <family val="2"/>
      <scheme val="major"/>
    </font>
    <font>
      <sz val="10"/>
      <name val="Calibri Light"/>
      <family val="2"/>
      <scheme val="major"/>
    </font>
    <font>
      <sz val="12"/>
      <color theme="1"/>
      <name val="Calibri"/>
      <family val="2"/>
      <scheme val="minor"/>
    </font>
    <font>
      <sz val="16"/>
      <color theme="0"/>
      <name val="Arial Black"/>
      <family val="2"/>
    </font>
    <font>
      <sz val="16"/>
      <color theme="3" tint="0.79998168889431442"/>
      <name val="Arial Black"/>
      <family val="2"/>
    </font>
    <font>
      <sz val="16"/>
      <color theme="3" tint="0.59999389629810485"/>
      <name val="Arial Black"/>
      <family val="2"/>
    </font>
    <font>
      <sz val="16"/>
      <color rgb="FF647B9A"/>
      <name val="Arial Black"/>
      <family val="2"/>
    </font>
    <font>
      <b/>
      <sz val="12"/>
      <name val="Calibri Light"/>
      <family val="2"/>
      <scheme val="major"/>
    </font>
    <font>
      <sz val="18"/>
      <color theme="0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sz val="18"/>
      <name val="Calibri Light"/>
      <family val="2"/>
      <scheme val="major"/>
    </font>
    <font>
      <b/>
      <sz val="12"/>
      <color rgb="FFFFCCFF"/>
      <name val="Arial Black"/>
      <family val="2"/>
    </font>
    <font>
      <b/>
      <sz val="12"/>
      <color theme="0"/>
      <name val="Arial Black"/>
      <family val="2"/>
    </font>
    <font>
      <b/>
      <sz val="12"/>
      <color rgb="FFFFCCFF"/>
      <name val="Calibri Light"/>
      <family val="2"/>
      <scheme val="major"/>
    </font>
    <font>
      <sz val="12"/>
      <color theme="0"/>
      <name val="Calibri"/>
      <family val="2"/>
      <scheme val="minor"/>
    </font>
    <font>
      <sz val="10"/>
      <color theme="0"/>
      <name val="Arial Black"/>
      <family val="2"/>
    </font>
    <font>
      <sz val="12"/>
      <color theme="0"/>
      <name val="Arial Black"/>
      <family val="2"/>
    </font>
    <font>
      <sz val="12"/>
      <color theme="7" tint="0.79998168889431442"/>
      <name val="Calibri Light"/>
      <family val="2"/>
      <scheme val="major"/>
    </font>
    <font>
      <sz val="12"/>
      <color theme="0"/>
      <name val="Calibri Light"/>
      <family val="2"/>
    </font>
    <font>
      <sz val="12"/>
      <color rgb="FF222222"/>
      <name val="Calibri Light"/>
      <family val="2"/>
      <scheme val="major"/>
    </font>
    <font>
      <b/>
      <sz val="12"/>
      <color rgb="FF222222"/>
      <name val="Calibri Light"/>
      <family val="2"/>
      <scheme val="major"/>
    </font>
    <font>
      <sz val="12"/>
      <color theme="1"/>
      <name val="Arial Black"/>
      <family val="2"/>
    </font>
  </fonts>
  <fills count="4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EDF1F9"/>
        <bgColor indexed="64"/>
      </patternFill>
    </fill>
    <fill>
      <patternFill patternType="solid">
        <fgColor rgb="FFF3F3FF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EBAB"/>
        <bgColor indexed="64"/>
      </patternFill>
    </fill>
    <fill>
      <patternFill patternType="solid">
        <fgColor rgb="FF4E617A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C1FFF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607796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388A5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9" fontId="2" fillId="0" borderId="0" xfId="0" applyNumberFormat="1" applyFont="1"/>
    <xf numFmtId="9" fontId="2" fillId="0" borderId="0" xfId="0" applyNumberFormat="1" applyFont="1" applyAlignment="1">
      <alignment horizontal="center"/>
    </xf>
    <xf numFmtId="9" fontId="2" fillId="0" borderId="0" xfId="3" applyFont="1" applyAlignment="1">
      <alignment horizontal="center"/>
    </xf>
    <xf numFmtId="164" fontId="2" fillId="0" borderId="0" xfId="0" applyNumberFormat="1" applyFont="1"/>
    <xf numFmtId="0" fontId="2" fillId="0" borderId="0" xfId="0" applyNumberFormat="1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 applyAlignment="1">
      <alignment horizontal="center"/>
    </xf>
    <xf numFmtId="0" fontId="2" fillId="0" borderId="4" xfId="0" applyFont="1" applyBorder="1"/>
    <xf numFmtId="165" fontId="2" fillId="0" borderId="5" xfId="0" applyNumberFormat="1" applyFont="1" applyBorder="1"/>
    <xf numFmtId="0" fontId="2" fillId="0" borderId="0" xfId="0" applyFont="1" applyBorder="1"/>
    <xf numFmtId="0" fontId="2" fillId="0" borderId="6" xfId="0" applyFont="1" applyBorder="1" applyAlignment="1">
      <alignment horizontal="center"/>
    </xf>
    <xf numFmtId="0" fontId="2" fillId="0" borderId="7" xfId="0" applyFont="1" applyBorder="1"/>
    <xf numFmtId="165" fontId="2" fillId="0" borderId="0" xfId="0" applyNumberFormat="1" applyFont="1"/>
    <xf numFmtId="165" fontId="2" fillId="0" borderId="1" xfId="0" applyNumberFormat="1" applyFont="1" applyBorder="1"/>
    <xf numFmtId="165" fontId="2" fillId="5" borderId="8" xfId="0" applyNumberFormat="1" applyFont="1" applyFill="1" applyBorder="1"/>
    <xf numFmtId="0" fontId="2" fillId="5" borderId="9" xfId="0" applyFont="1" applyFill="1" applyBorder="1"/>
    <xf numFmtId="0" fontId="2" fillId="5" borderId="10" xfId="0" applyFont="1" applyFill="1" applyBorder="1" applyAlignment="1">
      <alignment horizontal="center"/>
    </xf>
    <xf numFmtId="0" fontId="2" fillId="5" borderId="11" xfId="0" applyFont="1" applyFill="1" applyBorder="1"/>
    <xf numFmtId="0" fontId="2" fillId="5" borderId="0" xfId="0" applyFont="1" applyFill="1"/>
    <xf numFmtId="165" fontId="2" fillId="5" borderId="0" xfId="0" applyNumberFormat="1" applyFont="1" applyFill="1"/>
    <xf numFmtId="9" fontId="2" fillId="5" borderId="0" xfId="0" applyNumberFormat="1" applyFont="1" applyFill="1"/>
    <xf numFmtId="165" fontId="6" fillId="6" borderId="0" xfId="0" applyNumberFormat="1" applyFont="1" applyFill="1"/>
    <xf numFmtId="165" fontId="2" fillId="7" borderId="5" xfId="0" applyNumberFormat="1" applyFont="1" applyFill="1" applyBorder="1"/>
    <xf numFmtId="0" fontId="2" fillId="7" borderId="0" xfId="0" applyFont="1" applyFill="1" applyBorder="1"/>
    <xf numFmtId="0" fontId="2" fillId="7" borderId="6" xfId="0" applyFont="1" applyFill="1" applyBorder="1" applyAlignment="1">
      <alignment horizontal="center"/>
    </xf>
    <xf numFmtId="0" fontId="2" fillId="7" borderId="7" xfId="0" applyFont="1" applyFill="1" applyBorder="1"/>
    <xf numFmtId="0" fontId="2" fillId="7" borderId="0" xfId="0" applyFont="1" applyFill="1"/>
    <xf numFmtId="165" fontId="2" fillId="7" borderId="0" xfId="0" applyNumberFormat="1" applyFont="1" applyFill="1"/>
    <xf numFmtId="9" fontId="2" fillId="7" borderId="0" xfId="0" applyNumberFormat="1" applyFont="1" applyFill="1"/>
    <xf numFmtId="165" fontId="6" fillId="8" borderId="0" xfId="0" applyNumberFormat="1" applyFont="1" applyFill="1"/>
    <xf numFmtId="165" fontId="2" fillId="0" borderId="8" xfId="0" applyNumberFormat="1" applyFont="1" applyBorder="1"/>
    <xf numFmtId="0" fontId="2" fillId="0" borderId="9" xfId="0" applyFont="1" applyBorder="1"/>
    <xf numFmtId="0" fontId="2" fillId="0" borderId="10" xfId="0" applyFont="1" applyBorder="1" applyAlignment="1">
      <alignment horizontal="center"/>
    </xf>
    <xf numFmtId="0" fontId="2" fillId="0" borderId="11" xfId="0" applyFont="1" applyBorder="1"/>
    <xf numFmtId="0" fontId="2" fillId="0" borderId="0" xfId="0" applyFont="1" applyAlignment="1">
      <alignment horizontal="right"/>
    </xf>
    <xf numFmtId="0" fontId="7" fillId="0" borderId="0" xfId="0" applyNumberFormat="1" applyFont="1"/>
    <xf numFmtId="166" fontId="2" fillId="0" borderId="0" xfId="1" applyNumberFormat="1" applyFont="1"/>
    <xf numFmtId="167" fontId="2" fillId="0" borderId="0" xfId="0" applyNumberFormat="1" applyFont="1"/>
    <xf numFmtId="10" fontId="2" fillId="0" borderId="0" xfId="0" applyNumberFormat="1" applyFont="1"/>
    <xf numFmtId="9" fontId="2" fillId="0" borderId="0" xfId="3" applyFont="1"/>
    <xf numFmtId="168" fontId="2" fillId="0" borderId="0" xfId="3" applyNumberFormat="1" applyFont="1"/>
    <xf numFmtId="10" fontId="2" fillId="0" borderId="0" xfId="3" applyNumberFormat="1" applyFont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164" fontId="2" fillId="0" borderId="0" xfId="0" applyNumberFormat="1" applyFont="1" applyFill="1"/>
    <xf numFmtId="0" fontId="2" fillId="2" borderId="0" xfId="0" applyFont="1" applyFill="1" applyAlignment="1">
      <alignment horizontal="center"/>
    </xf>
    <xf numFmtId="0" fontId="6" fillId="6" borderId="0" xfId="0" applyFont="1" applyFill="1"/>
    <xf numFmtId="0" fontId="6" fillId="6" borderId="0" xfId="0" applyFont="1" applyFill="1" applyAlignment="1">
      <alignment horizontal="center"/>
    </xf>
    <xf numFmtId="168" fontId="2" fillId="0" borderId="0" xfId="3" applyNumberFormat="1" applyFont="1" applyAlignment="1">
      <alignment horizontal="center"/>
    </xf>
    <xf numFmtId="0" fontId="6" fillId="8" borderId="0" xfId="0" applyFont="1" applyFill="1"/>
    <xf numFmtId="0" fontId="2" fillId="13" borderId="0" xfId="0" applyFont="1" applyFill="1"/>
    <xf numFmtId="0" fontId="6" fillId="0" borderId="0" xfId="0" applyFont="1" applyFill="1" applyAlignment="1">
      <alignment horizontal="center"/>
    </xf>
    <xf numFmtId="9" fontId="10" fillId="0" borderId="0" xfId="3" applyFont="1" applyAlignment="1">
      <alignment horizontal="center"/>
    </xf>
    <xf numFmtId="164" fontId="10" fillId="0" borderId="0" xfId="0" applyNumberFormat="1" applyFont="1"/>
    <xf numFmtId="0" fontId="6" fillId="0" borderId="0" xfId="0" applyFont="1" applyFill="1"/>
    <xf numFmtId="4" fontId="7" fillId="0" borderId="0" xfId="0" applyNumberFormat="1" applyFont="1"/>
    <xf numFmtId="169" fontId="2" fillId="0" borderId="0" xfId="0" applyNumberFormat="1" applyFont="1"/>
    <xf numFmtId="0" fontId="9" fillId="0" borderId="0" xfId="0" applyFont="1" applyFill="1" applyAlignment="1">
      <alignment horizontal="center"/>
    </xf>
    <xf numFmtId="164" fontId="6" fillId="6" borderId="0" xfId="0" applyNumberFormat="1" applyFont="1" applyFill="1"/>
    <xf numFmtId="0" fontId="6" fillId="6" borderId="2" xfId="0" applyFont="1" applyFill="1" applyBorder="1" applyAlignment="1">
      <alignment horizontal="center"/>
    </xf>
    <xf numFmtId="0" fontId="5" fillId="6" borderId="2" xfId="0" applyFont="1" applyFill="1" applyBorder="1"/>
    <xf numFmtId="0" fontId="6" fillId="6" borderId="9" xfId="0" applyFont="1" applyFill="1" applyBorder="1"/>
    <xf numFmtId="164" fontId="6" fillId="6" borderId="9" xfId="0" applyNumberFormat="1" applyFont="1" applyFill="1" applyBorder="1"/>
    <xf numFmtId="0" fontId="6" fillId="6" borderId="9" xfId="0" applyFont="1" applyFill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164" fontId="6" fillId="6" borderId="0" xfId="0" applyNumberFormat="1" applyFont="1" applyFill="1" applyAlignment="1">
      <alignment horizontal="center"/>
    </xf>
    <xf numFmtId="10" fontId="2" fillId="0" borderId="0" xfId="0" applyNumberFormat="1" applyFont="1" applyAlignment="1">
      <alignment horizontal="center"/>
    </xf>
    <xf numFmtId="0" fontId="2" fillId="0" borderId="0" xfId="0" applyNumberFormat="1" applyFont="1" applyAlignment="1">
      <alignment horizontal="center"/>
    </xf>
    <xf numFmtId="164" fontId="2" fillId="0" borderId="0" xfId="2" applyNumberFormat="1" applyFont="1" applyAlignment="1">
      <alignment horizontal="center"/>
    </xf>
    <xf numFmtId="164" fontId="3" fillId="0" borderId="0" xfId="0" applyNumberFormat="1" applyFont="1"/>
    <xf numFmtId="164" fontId="3" fillId="0" borderId="12" xfId="0" applyNumberFormat="1" applyFont="1" applyBorder="1"/>
    <xf numFmtId="0" fontId="2" fillId="4" borderId="0" xfId="0" applyNumberFormat="1" applyFont="1" applyFill="1"/>
    <xf numFmtId="0" fontId="2" fillId="2" borderId="0" xfId="0" applyNumberFormat="1" applyFont="1" applyFill="1"/>
    <xf numFmtId="0" fontId="2" fillId="9" borderId="0" xfId="0" applyNumberFormat="1" applyFont="1" applyFill="1"/>
    <xf numFmtId="0" fontId="2" fillId="11" borderId="0" xfId="0" applyNumberFormat="1" applyFont="1" applyFill="1"/>
    <xf numFmtId="0" fontId="2" fillId="10" borderId="0" xfId="0" applyNumberFormat="1" applyFont="1" applyFill="1"/>
    <xf numFmtId="0" fontId="2" fillId="13" borderId="0" xfId="0" applyNumberFormat="1" applyFont="1" applyFill="1"/>
    <xf numFmtId="0" fontId="6" fillId="6" borderId="0" xfId="0" applyNumberFormat="1" applyFont="1" applyFill="1"/>
    <xf numFmtId="0" fontId="6" fillId="6" borderId="0" xfId="0" applyNumberFormat="1" applyFont="1" applyFill="1" applyAlignment="1"/>
    <xf numFmtId="0" fontId="6" fillId="17" borderId="0" xfId="0" applyNumberFormat="1" applyFont="1" applyFill="1"/>
    <xf numFmtId="0" fontId="2" fillId="16" borderId="0" xfId="0" applyNumberFormat="1" applyFont="1" applyFill="1"/>
    <xf numFmtId="0" fontId="6" fillId="14" borderId="0" xfId="0" applyNumberFormat="1" applyFont="1" applyFill="1"/>
    <xf numFmtId="0" fontId="6" fillId="6" borderId="2" xfId="0" applyNumberFormat="1" applyFont="1" applyFill="1" applyBorder="1" applyAlignment="1">
      <alignment horizontal="center"/>
    </xf>
    <xf numFmtId="0" fontId="9" fillId="11" borderId="0" xfId="0" applyNumberFormat="1" applyFont="1" applyFill="1"/>
    <xf numFmtId="0" fontId="9" fillId="11" borderId="0" xfId="0" applyNumberFormat="1" applyFont="1" applyFill="1" applyAlignment="1"/>
    <xf numFmtId="0" fontId="2" fillId="4" borderId="0" xfId="0" applyNumberFormat="1" applyFont="1" applyFill="1" applyAlignment="1"/>
    <xf numFmtId="0" fontId="2" fillId="12" borderId="0" xfId="0" applyNumberFormat="1" applyFont="1" applyFill="1" applyAlignment="1">
      <alignment horizontal="left"/>
    </xf>
    <xf numFmtId="0" fontId="2" fillId="9" borderId="0" xfId="0" applyNumberFormat="1" applyFont="1" applyFill="1" applyAlignment="1"/>
    <xf numFmtId="0" fontId="2" fillId="11" borderId="0" xfId="0" applyNumberFormat="1" applyFont="1" applyFill="1" applyAlignment="1"/>
    <xf numFmtId="0" fontId="2" fillId="0" borderId="0" xfId="0" applyNumberFormat="1" applyFont="1" applyFill="1" applyAlignment="1"/>
    <xf numFmtId="0" fontId="2" fillId="0" borderId="0" xfId="0" applyNumberFormat="1" applyFont="1" applyFill="1"/>
    <xf numFmtId="0" fontId="6" fillId="0" borderId="0" xfId="0" applyNumberFormat="1" applyFont="1" applyFill="1"/>
    <xf numFmtId="0" fontId="6" fillId="6" borderId="9" xfId="0" applyNumberFormat="1" applyFont="1" applyFill="1" applyBorder="1" applyAlignment="1">
      <alignment horizontal="center"/>
    </xf>
    <xf numFmtId="0" fontId="6" fillId="6" borderId="0" xfId="0" applyNumberFormat="1" applyFont="1" applyFill="1" applyAlignment="1">
      <alignment horizontal="center"/>
    </xf>
    <xf numFmtId="0" fontId="9" fillId="11" borderId="0" xfId="0" applyNumberFormat="1" applyFont="1" applyFill="1" applyAlignment="1">
      <alignment horizontal="center"/>
    </xf>
    <xf numFmtId="0" fontId="2" fillId="2" borderId="0" xfId="0" applyNumberFormat="1" applyFont="1" applyFill="1" applyAlignment="1">
      <alignment horizontal="center"/>
    </xf>
    <xf numFmtId="0" fontId="2" fillId="11" borderId="0" xfId="0" applyNumberFormat="1" applyFont="1" applyFill="1" applyAlignment="1">
      <alignment horizontal="center"/>
    </xf>
    <xf numFmtId="0" fontId="2" fillId="10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0" fontId="2" fillId="9" borderId="0" xfId="0" applyNumberFormat="1" applyFont="1" applyFill="1" applyAlignment="1">
      <alignment horizontal="center"/>
    </xf>
    <xf numFmtId="0" fontId="6" fillId="14" borderId="0" xfId="0" applyNumberFormat="1" applyFont="1" applyFill="1" applyAlignment="1">
      <alignment horizontal="center"/>
    </xf>
    <xf numFmtId="0" fontId="12" fillId="18" borderId="0" xfId="0" applyFont="1" applyFill="1"/>
    <xf numFmtId="0" fontId="12" fillId="18" borderId="0" xfId="0" applyFont="1" applyFill="1" applyAlignment="1">
      <alignment horizontal="center"/>
    </xf>
    <xf numFmtId="0" fontId="12" fillId="18" borderId="0" xfId="0" applyNumberFormat="1" applyFont="1" applyFill="1" applyAlignment="1">
      <alignment horizontal="center"/>
    </xf>
    <xf numFmtId="0" fontId="13" fillId="18" borderId="2" xfId="0" applyFont="1" applyFill="1" applyBorder="1"/>
    <xf numFmtId="0" fontId="14" fillId="18" borderId="2" xfId="0" applyFont="1" applyFill="1" applyBorder="1"/>
    <xf numFmtId="0" fontId="6" fillId="0" borderId="0" xfId="0" applyNumberFormat="1" applyFont="1" applyFill="1" applyAlignment="1">
      <alignment horizontal="center"/>
    </xf>
    <xf numFmtId="0" fontId="9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0" fontId="9" fillId="0" borderId="0" xfId="0" applyNumberFormat="1" applyFont="1" applyFill="1" applyAlignment="1"/>
    <xf numFmtId="0" fontId="9" fillId="0" borderId="0" xfId="0" applyNumberFormat="1" applyFont="1" applyFill="1" applyAlignment="1">
      <alignment horizontal="left"/>
    </xf>
    <xf numFmtId="0" fontId="2" fillId="12" borderId="0" xfId="0" applyNumberFormat="1" applyFont="1" applyFill="1" applyAlignment="1">
      <alignment horizontal="center"/>
    </xf>
    <xf numFmtId="0" fontId="9" fillId="2" borderId="0" xfId="0" applyNumberFormat="1" applyFont="1" applyFill="1" applyAlignment="1">
      <alignment horizontal="center"/>
    </xf>
    <xf numFmtId="0" fontId="11" fillId="0" borderId="0" xfId="0" applyNumberFormat="1" applyFont="1"/>
    <xf numFmtId="0" fontId="6" fillId="0" borderId="0" xfId="0" applyNumberFormat="1" applyFont="1" applyFill="1" applyAlignment="1"/>
    <xf numFmtId="0" fontId="6" fillId="14" borderId="0" xfId="0" applyNumberFormat="1" applyFont="1" applyFill="1" applyAlignment="1"/>
    <xf numFmtId="0" fontId="6" fillId="15" borderId="0" xfId="0" applyNumberFormat="1" applyFont="1" applyFill="1" applyAlignment="1">
      <alignment horizontal="left"/>
    </xf>
    <xf numFmtId="0" fontId="9" fillId="2" borderId="0" xfId="0" applyNumberFormat="1" applyFont="1" applyFill="1" applyAlignment="1">
      <alignment horizontal="left"/>
    </xf>
    <xf numFmtId="0" fontId="2" fillId="0" borderId="3" xfId="0" applyNumberFormat="1" applyFont="1" applyBorder="1" applyAlignment="1">
      <alignment horizontal="center"/>
    </xf>
    <xf numFmtId="164" fontId="2" fillId="0" borderId="6" xfId="0" applyNumberFormat="1" applyFont="1" applyBorder="1"/>
    <xf numFmtId="164" fontId="2" fillId="0" borderId="10" xfId="0" applyNumberFormat="1" applyFont="1" applyBorder="1"/>
    <xf numFmtId="164" fontId="2" fillId="0" borderId="0" xfId="0" applyNumberFormat="1" applyFont="1" applyBorder="1"/>
    <xf numFmtId="164" fontId="2" fillId="0" borderId="1" xfId="0" applyNumberFormat="1" applyFont="1" applyBorder="1"/>
    <xf numFmtId="164" fontId="2" fillId="0" borderId="2" xfId="0" applyNumberFormat="1" applyFont="1" applyBorder="1"/>
    <xf numFmtId="0" fontId="2" fillId="4" borderId="4" xfId="0" applyNumberFormat="1" applyFont="1" applyFill="1" applyBorder="1" applyAlignment="1"/>
    <xf numFmtId="164" fontId="2" fillId="0" borderId="5" xfId="0" applyNumberFormat="1" applyFont="1" applyBorder="1"/>
    <xf numFmtId="0" fontId="2" fillId="4" borderId="7" xfId="0" applyNumberFormat="1" applyFont="1" applyFill="1" applyBorder="1" applyAlignment="1"/>
    <xf numFmtId="164" fontId="2" fillId="0" borderId="8" xfId="0" applyNumberFormat="1" applyFont="1" applyBorder="1"/>
    <xf numFmtId="0" fontId="2" fillId="4" borderId="11" xfId="0" applyNumberFormat="1" applyFont="1" applyFill="1" applyBorder="1" applyAlignment="1"/>
    <xf numFmtId="164" fontId="2" fillId="0" borderId="7" xfId="0" applyNumberFormat="1" applyFont="1" applyBorder="1"/>
    <xf numFmtId="164" fontId="2" fillId="0" borderId="9" xfId="0" applyNumberFormat="1" applyFont="1" applyBorder="1"/>
    <xf numFmtId="0" fontId="6" fillId="19" borderId="0" xfId="0" applyNumberFormat="1" applyFont="1" applyFill="1" applyAlignment="1"/>
    <xf numFmtId="0" fontId="9" fillId="3" borderId="0" xfId="0" applyNumberFormat="1" applyFont="1" applyFill="1" applyAlignment="1"/>
    <xf numFmtId="0" fontId="2" fillId="0" borderId="0" xfId="0" applyNumberFormat="1" applyFont="1" applyAlignment="1">
      <alignment horizontal="right"/>
    </xf>
    <xf numFmtId="164" fontId="2" fillId="0" borderId="13" xfId="0" applyNumberFormat="1" applyFont="1" applyBorder="1"/>
    <xf numFmtId="164" fontId="2" fillId="0" borderId="3" xfId="0" applyNumberFormat="1" applyFont="1" applyBorder="1"/>
    <xf numFmtId="0" fontId="2" fillId="0" borderId="5" xfId="0" applyFont="1" applyBorder="1"/>
    <xf numFmtId="0" fontId="18" fillId="0" borderId="4" xfId="0" applyNumberFormat="1" applyFont="1" applyBorder="1" applyAlignment="1">
      <alignment horizontal="center"/>
    </xf>
    <xf numFmtId="164" fontId="18" fillId="0" borderId="7" xfId="0" applyNumberFormat="1" applyFont="1" applyBorder="1"/>
    <xf numFmtId="164" fontId="2" fillId="0" borderId="14" xfId="0" applyNumberFormat="1" applyFont="1" applyBorder="1"/>
    <xf numFmtId="0" fontId="19" fillId="14" borderId="13" xfId="0" applyNumberFormat="1" applyFont="1" applyFill="1" applyBorder="1" applyAlignment="1">
      <alignment horizontal="center"/>
    </xf>
    <xf numFmtId="165" fontId="9" fillId="0" borderId="13" xfId="0" applyNumberFormat="1" applyFont="1" applyFill="1" applyBorder="1"/>
    <xf numFmtId="0" fontId="2" fillId="2" borderId="0" xfId="0" applyNumberFormat="1" applyFont="1" applyFill="1" applyBorder="1"/>
    <xf numFmtId="165" fontId="9" fillId="0" borderId="0" xfId="0" applyNumberFormat="1" applyFont="1" applyFill="1" applyBorder="1"/>
    <xf numFmtId="0" fontId="17" fillId="20" borderId="10" xfId="0" applyNumberFormat="1" applyFont="1" applyFill="1" applyBorder="1" applyAlignment="1">
      <alignment horizontal="center"/>
    </xf>
    <xf numFmtId="0" fontId="6" fillId="6" borderId="1" xfId="0" applyNumberFormat="1" applyFont="1" applyFill="1" applyBorder="1" applyAlignment="1">
      <alignment horizontal="center"/>
    </xf>
    <xf numFmtId="0" fontId="6" fillId="6" borderId="4" xfId="0" applyNumberFormat="1" applyFont="1" applyFill="1" applyBorder="1" applyAlignment="1">
      <alignment horizontal="center"/>
    </xf>
    <xf numFmtId="0" fontId="6" fillId="6" borderId="8" xfId="0" applyNumberFormat="1" applyFont="1" applyFill="1" applyBorder="1" applyAlignment="1">
      <alignment horizontal="center"/>
    </xf>
    <xf numFmtId="0" fontId="6" fillId="6" borderId="11" xfId="0" applyFont="1" applyFill="1" applyBorder="1" applyAlignment="1">
      <alignment horizontal="center"/>
    </xf>
    <xf numFmtId="0" fontId="20" fillId="18" borderId="0" xfId="0" applyFont="1" applyFill="1"/>
    <xf numFmtId="0" fontId="14" fillId="6" borderId="2" xfId="0" applyFont="1" applyFill="1" applyBorder="1"/>
    <xf numFmtId="164" fontId="2" fillId="4" borderId="15" xfId="0" applyNumberFormat="1" applyFont="1" applyFill="1" applyBorder="1"/>
    <xf numFmtId="164" fontId="6" fillId="14" borderId="14" xfId="0" applyNumberFormat="1" applyFont="1" applyFill="1" applyBorder="1"/>
    <xf numFmtId="0" fontId="2" fillId="0" borderId="0" xfId="0" applyNumberFormat="1" applyFont="1" applyAlignment="1"/>
    <xf numFmtId="0" fontId="9" fillId="11" borderId="0" xfId="0" applyNumberFormat="1" applyFont="1" applyFill="1" applyBorder="1"/>
    <xf numFmtId="10" fontId="2" fillId="0" borderId="0" xfId="0" applyNumberFormat="1" applyFont="1" applyFill="1"/>
    <xf numFmtId="10" fontId="2" fillId="0" borderId="0" xfId="3" applyNumberFormat="1" applyFont="1" applyFill="1"/>
    <xf numFmtId="1" fontId="2" fillId="0" borderId="0" xfId="0" applyNumberFormat="1" applyFont="1" applyAlignment="1">
      <alignment horizontal="center"/>
    </xf>
    <xf numFmtId="0" fontId="2" fillId="13" borderId="0" xfId="0" applyNumberFormat="1" applyFont="1" applyFill="1" applyAlignment="1">
      <alignment horizontal="center"/>
    </xf>
    <xf numFmtId="0" fontId="2" fillId="16" borderId="0" xfId="0" applyNumberFormat="1" applyFont="1" applyFill="1" applyAlignment="1">
      <alignment horizontal="center"/>
    </xf>
    <xf numFmtId="164" fontId="2" fillId="0" borderId="0" xfId="0" applyNumberFormat="1" applyFont="1" applyFill="1" applyAlignment="1">
      <alignment horizontal="center"/>
    </xf>
    <xf numFmtId="0" fontId="2" fillId="21" borderId="0" xfId="0" applyNumberFormat="1" applyFont="1" applyFill="1"/>
    <xf numFmtId="9" fontId="6" fillId="6" borderId="0" xfId="3" applyFont="1" applyFill="1" applyAlignment="1">
      <alignment horizontal="center"/>
    </xf>
    <xf numFmtId="9" fontId="2" fillId="0" borderId="0" xfId="3" applyFont="1" applyBorder="1"/>
    <xf numFmtId="9" fontId="6" fillId="6" borderId="0" xfId="3" applyFont="1" applyFill="1"/>
    <xf numFmtId="170" fontId="2" fillId="0" borderId="0" xfId="3" applyNumberFormat="1" applyFont="1"/>
    <xf numFmtId="10" fontId="6" fillId="6" borderId="9" xfId="3" applyNumberFormat="1" applyFont="1" applyFill="1" applyBorder="1" applyAlignment="1">
      <alignment horizontal="center"/>
    </xf>
    <xf numFmtId="10" fontId="6" fillId="6" borderId="0" xfId="3" applyNumberFormat="1" applyFont="1" applyFill="1" applyAlignment="1">
      <alignment horizontal="center"/>
    </xf>
    <xf numFmtId="10" fontId="2" fillId="0" borderId="0" xfId="3" applyNumberFormat="1" applyFont="1"/>
    <xf numFmtId="10" fontId="2" fillId="0" borderId="0" xfId="3" applyNumberFormat="1" applyFont="1" applyBorder="1"/>
    <xf numFmtId="10" fontId="6" fillId="6" borderId="0" xfId="3" applyNumberFormat="1" applyFont="1" applyFill="1"/>
    <xf numFmtId="164" fontId="6" fillId="6" borderId="9" xfId="3" applyNumberFormat="1" applyFont="1" applyFill="1" applyBorder="1" applyAlignment="1">
      <alignment horizontal="center"/>
    </xf>
    <xf numFmtId="164" fontId="2" fillId="0" borderId="0" xfId="3" applyNumberFormat="1" applyFont="1" applyAlignment="1">
      <alignment horizontal="center"/>
    </xf>
    <xf numFmtId="164" fontId="6" fillId="6" borderId="0" xfId="3" applyNumberFormat="1" applyFont="1" applyFill="1" applyAlignment="1">
      <alignment horizontal="center"/>
    </xf>
    <xf numFmtId="164" fontId="2" fillId="0" borderId="0" xfId="3" applyNumberFormat="1" applyFont="1"/>
    <xf numFmtId="164" fontId="2" fillId="0" borderId="0" xfId="3" applyNumberFormat="1" applyFont="1" applyBorder="1"/>
    <xf numFmtId="164" fontId="6" fillId="6" borderId="0" xfId="3" applyNumberFormat="1" applyFont="1" applyFill="1"/>
    <xf numFmtId="0" fontId="6" fillId="6" borderId="5" xfId="0" applyNumberFormat="1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0" xfId="0" applyNumberFormat="1" applyFont="1" applyFill="1" applyBorder="1" applyAlignment="1">
      <alignment horizontal="center"/>
    </xf>
    <xf numFmtId="164" fontId="2" fillId="5" borderId="6" xfId="0" applyNumberFormat="1" applyFont="1" applyFill="1" applyBorder="1"/>
    <xf numFmtId="0" fontId="2" fillId="5" borderId="6" xfId="0" applyNumberFormat="1" applyFont="1" applyFill="1" applyBorder="1" applyAlignment="1">
      <alignment horizontal="center"/>
    </xf>
    <xf numFmtId="0" fontId="2" fillId="5" borderId="6" xfId="0" applyFont="1" applyFill="1" applyBorder="1"/>
    <xf numFmtId="164" fontId="2" fillId="0" borderId="0" xfId="0" applyNumberFormat="1" applyFont="1" applyFill="1" applyBorder="1"/>
    <xf numFmtId="164" fontId="2" fillId="5" borderId="3" xfId="0" applyNumberFormat="1" applyFont="1" applyFill="1" applyBorder="1"/>
    <xf numFmtId="0" fontId="2" fillId="16" borderId="0" xfId="0" applyNumberFormat="1" applyFont="1" applyFill="1" applyAlignment="1"/>
    <xf numFmtId="164" fontId="2" fillId="4" borderId="6" xfId="0" applyNumberFormat="1" applyFont="1" applyFill="1" applyBorder="1"/>
    <xf numFmtId="164" fontId="6" fillId="14" borderId="6" xfId="0" applyNumberFormat="1" applyFont="1" applyFill="1" applyBorder="1"/>
    <xf numFmtId="0" fontId="10" fillId="0" borderId="12" xfId="0" applyNumberFormat="1" applyFont="1" applyBorder="1"/>
    <xf numFmtId="164" fontId="10" fillId="0" borderId="17" xfId="0" applyNumberFormat="1" applyFont="1" applyBorder="1" applyAlignment="1">
      <alignment horizontal="center"/>
    </xf>
    <xf numFmtId="0" fontId="2" fillId="3" borderId="0" xfId="0" applyNumberFormat="1" applyFont="1" applyFill="1"/>
    <xf numFmtId="0" fontId="10" fillId="0" borderId="0" xfId="0" applyFont="1" applyAlignment="1">
      <alignment horizontal="center"/>
    </xf>
    <xf numFmtId="164" fontId="10" fillId="0" borderId="18" xfId="0" applyNumberFormat="1" applyFont="1" applyBorder="1"/>
    <xf numFmtId="0" fontId="22" fillId="0" borderId="0" xfId="0" applyFont="1" applyFill="1" applyAlignment="1">
      <alignment horizontal="center"/>
    </xf>
    <xf numFmtId="164" fontId="22" fillId="0" borderId="0" xfId="2" applyNumberFormat="1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2" fillId="0" borderId="0" xfId="0" applyNumberFormat="1" applyFont="1" applyFill="1" applyBorder="1"/>
    <xf numFmtId="164" fontId="3" fillId="0" borderId="0" xfId="0" applyNumberFormat="1" applyFont="1" applyFill="1" applyBorder="1"/>
    <xf numFmtId="0" fontId="23" fillId="14" borderId="0" xfId="0" applyNumberFormat="1" applyFont="1" applyFill="1" applyBorder="1" applyAlignment="1">
      <alignment horizontal="center"/>
    </xf>
    <xf numFmtId="0" fontId="5" fillId="6" borderId="0" xfId="0" applyFont="1" applyFill="1" applyBorder="1"/>
    <xf numFmtId="10" fontId="6" fillId="6" borderId="0" xfId="3" applyNumberFormat="1" applyFont="1" applyFill="1" applyBorder="1" applyAlignment="1">
      <alignment horizontal="center"/>
    </xf>
    <xf numFmtId="164" fontId="6" fillId="6" borderId="0" xfId="3" applyNumberFormat="1" applyFont="1" applyFill="1" applyBorder="1" applyAlignment="1">
      <alignment horizontal="center"/>
    </xf>
    <xf numFmtId="164" fontId="6" fillId="6" borderId="0" xfId="0" applyNumberFormat="1" applyFont="1" applyFill="1" applyBorder="1" applyAlignment="1">
      <alignment horizontal="center"/>
    </xf>
    <xf numFmtId="0" fontId="14" fillId="18" borderId="16" xfId="0" applyFont="1" applyFill="1" applyBorder="1"/>
    <xf numFmtId="0" fontId="12" fillId="18" borderId="12" xfId="0" applyFont="1" applyFill="1" applyBorder="1"/>
    <xf numFmtId="0" fontId="12" fillId="18" borderId="12" xfId="0" applyFont="1" applyFill="1" applyBorder="1" applyAlignment="1">
      <alignment horizontal="center"/>
    </xf>
    <xf numFmtId="0" fontId="21" fillId="18" borderId="12" xfId="0" applyFont="1" applyFill="1" applyBorder="1"/>
    <xf numFmtId="0" fontId="13" fillId="18" borderId="12" xfId="0" applyFont="1" applyFill="1" applyBorder="1"/>
    <xf numFmtId="164" fontId="12" fillId="18" borderId="12" xfId="3" applyNumberFormat="1" applyFont="1" applyFill="1" applyBorder="1" applyAlignment="1">
      <alignment horizontal="center"/>
    </xf>
    <xf numFmtId="0" fontId="12" fillId="18" borderId="12" xfId="0" applyNumberFormat="1" applyFont="1" applyFill="1" applyBorder="1" applyAlignment="1">
      <alignment horizontal="center"/>
    </xf>
    <xf numFmtId="164" fontId="12" fillId="18" borderId="12" xfId="0" applyNumberFormat="1" applyFont="1" applyFill="1" applyBorder="1"/>
    <xf numFmtId="0" fontId="2" fillId="23" borderId="0" xfId="0" applyFont="1" applyFill="1"/>
    <xf numFmtId="164" fontId="2" fillId="23" borderId="0" xfId="0" applyNumberFormat="1" applyFont="1" applyFill="1"/>
    <xf numFmtId="9" fontId="2" fillId="23" borderId="0" xfId="3" applyFont="1" applyFill="1"/>
    <xf numFmtId="0" fontId="2" fillId="8" borderId="0" xfId="0" applyFont="1" applyFill="1"/>
    <xf numFmtId="164" fontId="6" fillId="8" borderId="0" xfId="0" applyNumberFormat="1" applyFont="1" applyFill="1"/>
    <xf numFmtId="9" fontId="6" fillId="8" borderId="0" xfId="3" applyFont="1" applyFill="1"/>
    <xf numFmtId="164" fontId="2" fillId="13" borderId="0" xfId="0" applyNumberFormat="1" applyFont="1" applyFill="1"/>
    <xf numFmtId="9" fontId="2" fillId="13" borderId="0" xfId="3" applyFont="1" applyFill="1"/>
    <xf numFmtId="0" fontId="6" fillId="24" borderId="0" xfId="0" applyFont="1" applyFill="1"/>
    <xf numFmtId="164" fontId="6" fillId="24" borderId="0" xfId="0" applyNumberFormat="1" applyFont="1" applyFill="1"/>
    <xf numFmtId="10" fontId="6" fillId="24" borderId="0" xfId="3" applyNumberFormat="1" applyFont="1" applyFill="1"/>
    <xf numFmtId="9" fontId="6" fillId="24" borderId="0" xfId="3" applyFont="1" applyFill="1"/>
    <xf numFmtId="9" fontId="2" fillId="5" borderId="13" xfId="0" applyNumberFormat="1" applyFont="1" applyFill="1" applyBorder="1" applyAlignment="1">
      <alignment horizontal="center"/>
    </xf>
    <xf numFmtId="0" fontId="2" fillId="6" borderId="0" xfId="0" applyFont="1" applyFill="1"/>
    <xf numFmtId="9" fontId="6" fillId="6" borderId="0" xfId="0" applyNumberFormat="1" applyFont="1" applyFill="1"/>
    <xf numFmtId="9" fontId="6" fillId="6" borderId="0" xfId="0" applyNumberFormat="1" applyFont="1" applyFill="1" applyAlignment="1">
      <alignment horizontal="center"/>
    </xf>
    <xf numFmtId="164" fontId="6" fillId="6" borderId="0" xfId="0" applyNumberFormat="1" applyFont="1" applyFill="1" applyBorder="1"/>
    <xf numFmtId="170" fontId="6" fillId="24" borderId="0" xfId="3" applyNumberFormat="1" applyFont="1" applyFill="1"/>
    <xf numFmtId="164" fontId="6" fillId="24" borderId="0" xfId="0" applyNumberFormat="1" applyFont="1" applyFill="1" applyBorder="1"/>
    <xf numFmtId="0" fontId="2" fillId="6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0" fontId="6" fillId="8" borderId="0" xfId="0" applyFont="1" applyFill="1" applyAlignment="1">
      <alignment horizontal="center"/>
    </xf>
    <xf numFmtId="0" fontId="6" fillId="8" borderId="0" xfId="0" applyNumberFormat="1" applyFont="1" applyFill="1" applyAlignment="1">
      <alignment horizontal="center"/>
    </xf>
    <xf numFmtId="0" fontId="6" fillId="8" borderId="0" xfId="0" applyNumberFormat="1" applyFont="1" applyFill="1"/>
    <xf numFmtId="9" fontId="2" fillId="0" borderId="0" xfId="0" applyNumberFormat="1" applyFont="1" applyBorder="1" applyAlignment="1">
      <alignment horizontal="center"/>
    </xf>
    <xf numFmtId="164" fontId="2" fillId="13" borderId="0" xfId="0" applyNumberFormat="1" applyFont="1" applyFill="1" applyAlignment="1">
      <alignment horizontal="center"/>
    </xf>
    <xf numFmtId="0" fontId="2" fillId="0" borderId="13" xfId="0" applyFont="1" applyBorder="1"/>
    <xf numFmtId="0" fontId="2" fillId="0" borderId="13" xfId="0" applyFont="1" applyBorder="1" applyAlignment="1">
      <alignment horizontal="center"/>
    </xf>
    <xf numFmtId="164" fontId="6" fillId="6" borderId="6" xfId="0" applyNumberFormat="1" applyFont="1" applyFill="1" applyBorder="1" applyAlignment="1">
      <alignment horizontal="center"/>
    </xf>
    <xf numFmtId="0" fontId="6" fillId="25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164" fontId="2" fillId="16" borderId="6" xfId="0" applyNumberFormat="1" applyFont="1" applyFill="1" applyBorder="1"/>
    <xf numFmtId="0" fontId="9" fillId="4" borderId="0" xfId="0" applyNumberFormat="1" applyFont="1" applyFill="1" applyAlignment="1">
      <alignment horizontal="center"/>
    </xf>
    <xf numFmtId="164" fontId="9" fillId="0" borderId="0" xfId="0" applyNumberFormat="1" applyFont="1" applyFill="1" applyBorder="1" applyAlignment="1">
      <alignment horizontal="center"/>
    </xf>
    <xf numFmtId="0" fontId="2" fillId="26" borderId="0" xfId="0" applyFont="1" applyFill="1"/>
    <xf numFmtId="164" fontId="2" fillId="26" borderId="0" xfId="0" applyNumberFormat="1" applyFont="1" applyFill="1"/>
    <xf numFmtId="9" fontId="2" fillId="26" borderId="0" xfId="3" applyFont="1" applyFill="1"/>
    <xf numFmtId="170" fontId="2" fillId="23" borderId="0" xfId="3" applyNumberFormat="1" applyFont="1" applyFill="1"/>
    <xf numFmtId="0" fontId="20" fillId="6" borderId="0" xfId="0" applyFont="1" applyFill="1"/>
    <xf numFmtId="0" fontId="25" fillId="6" borderId="3" xfId="0" applyFont="1" applyFill="1" applyBorder="1" applyAlignment="1">
      <alignment horizontal="center"/>
    </xf>
    <xf numFmtId="0" fontId="26" fillId="6" borderId="0" xfId="0" applyFont="1" applyFill="1"/>
    <xf numFmtId="0" fontId="27" fillId="6" borderId="0" xfId="0" applyFont="1" applyFill="1"/>
    <xf numFmtId="0" fontId="28" fillId="6" borderId="0" xfId="0" applyFont="1" applyFill="1"/>
    <xf numFmtId="0" fontId="21" fillId="6" borderId="0" xfId="0" applyFont="1" applyFill="1"/>
    <xf numFmtId="0" fontId="13" fillId="6" borderId="0" xfId="0" applyFont="1" applyFill="1"/>
    <xf numFmtId="0" fontId="29" fillId="6" borderId="0" xfId="0" applyFont="1" applyFill="1"/>
    <xf numFmtId="165" fontId="2" fillId="6" borderId="0" xfId="0" applyNumberFormat="1" applyFont="1" applyFill="1"/>
    <xf numFmtId="0" fontId="30" fillId="0" borderId="0" xfId="0" applyFont="1" applyBorder="1"/>
    <xf numFmtId="0" fontId="2" fillId="0" borderId="6" xfId="0" applyFont="1" applyBorder="1"/>
    <xf numFmtId="0" fontId="31" fillId="0" borderId="0" xfId="0" applyFont="1"/>
    <xf numFmtId="0" fontId="32" fillId="6" borderId="0" xfId="0" applyNumberFormat="1" applyFont="1" applyFill="1" applyAlignment="1">
      <alignment horizontal="center"/>
    </xf>
    <xf numFmtId="0" fontId="2" fillId="21" borderId="0" xfId="0" applyFont="1" applyFill="1"/>
    <xf numFmtId="0" fontId="2" fillId="4" borderId="0" xfId="0" applyFont="1" applyFill="1" applyBorder="1" applyAlignment="1">
      <alignment horizontal="center"/>
    </xf>
    <xf numFmtId="0" fontId="7" fillId="21" borderId="0" xfId="0" applyFont="1" applyFill="1"/>
    <xf numFmtId="9" fontId="2" fillId="21" borderId="0" xfId="3" applyFont="1" applyFill="1"/>
    <xf numFmtId="0" fontId="2" fillId="4" borderId="0" xfId="0" applyFont="1" applyFill="1" applyBorder="1"/>
    <xf numFmtId="0" fontId="4" fillId="4" borderId="0" xfId="0" applyFont="1" applyFill="1" applyBorder="1" applyAlignment="1">
      <alignment horizontal="center"/>
    </xf>
    <xf numFmtId="165" fontId="2" fillId="4" borderId="0" xfId="0" applyNumberFormat="1" applyFont="1" applyFill="1" applyBorder="1"/>
    <xf numFmtId="9" fontId="2" fillId="4" borderId="6" xfId="0" applyNumberFormat="1" applyFont="1" applyFill="1" applyBorder="1"/>
    <xf numFmtId="9" fontId="2" fillId="4" borderId="0" xfId="0" applyNumberFormat="1" applyFont="1" applyFill="1" applyBorder="1"/>
    <xf numFmtId="165" fontId="6" fillId="6" borderId="13" xfId="0" applyNumberFormat="1" applyFont="1" applyFill="1" applyBorder="1"/>
    <xf numFmtId="9" fontId="2" fillId="4" borderId="16" xfId="0" applyNumberFormat="1" applyFont="1" applyFill="1" applyBorder="1"/>
    <xf numFmtId="165" fontId="2" fillId="4" borderId="12" xfId="0" applyNumberFormat="1" applyFont="1" applyFill="1" applyBorder="1"/>
    <xf numFmtId="0" fontId="2" fillId="4" borderId="12" xfId="0" applyFont="1" applyFill="1" applyBorder="1"/>
    <xf numFmtId="0" fontId="2" fillId="4" borderId="4" xfId="0" applyFont="1" applyFill="1" applyBorder="1"/>
    <xf numFmtId="0" fontId="2" fillId="0" borderId="10" xfId="0" applyFont="1" applyBorder="1"/>
    <xf numFmtId="0" fontId="2" fillId="4" borderId="6" xfId="0" applyFont="1" applyFill="1" applyBorder="1"/>
    <xf numFmtId="0" fontId="2" fillId="27" borderId="1" xfId="0" applyFont="1" applyFill="1" applyBorder="1"/>
    <xf numFmtId="0" fontId="6" fillId="6" borderId="2" xfId="0" applyFont="1" applyFill="1" applyBorder="1"/>
    <xf numFmtId="0" fontId="2" fillId="0" borderId="3" xfId="0" applyFont="1" applyBorder="1"/>
    <xf numFmtId="0" fontId="6" fillId="17" borderId="2" xfId="0" applyFont="1" applyFill="1" applyBorder="1" applyAlignment="1">
      <alignment horizontal="center"/>
    </xf>
    <xf numFmtId="0" fontId="6" fillId="17" borderId="4" xfId="0" applyFont="1" applyFill="1" applyBorder="1"/>
    <xf numFmtId="0" fontId="6" fillId="17" borderId="1" xfId="0" applyFont="1" applyFill="1" applyBorder="1"/>
    <xf numFmtId="0" fontId="6" fillId="6" borderId="4" xfId="0" applyFont="1" applyFill="1" applyBorder="1"/>
    <xf numFmtId="0" fontId="6" fillId="6" borderId="1" xfId="0" applyFont="1" applyFill="1" applyBorder="1"/>
    <xf numFmtId="0" fontId="6" fillId="6" borderId="1" xfId="0" applyFont="1" applyFill="1" applyBorder="1" applyAlignment="1">
      <alignment horizontal="center"/>
    </xf>
    <xf numFmtId="0" fontId="2" fillId="27" borderId="5" xfId="0" applyFont="1" applyFill="1" applyBorder="1"/>
    <xf numFmtId="165" fontId="6" fillId="6" borderId="0" xfId="0" applyNumberFormat="1" applyFont="1" applyFill="1" applyBorder="1"/>
    <xf numFmtId="165" fontId="6" fillId="6" borderId="9" xfId="0" quotePrefix="1" applyNumberFormat="1" applyFont="1" applyFill="1" applyBorder="1"/>
    <xf numFmtId="0" fontId="6" fillId="17" borderId="9" xfId="0" quotePrefix="1" applyFont="1" applyFill="1" applyBorder="1" applyAlignment="1">
      <alignment horizontal="center"/>
    </xf>
    <xf numFmtId="0" fontId="6" fillId="17" borderId="11" xfId="0" applyFont="1" applyFill="1" applyBorder="1"/>
    <xf numFmtId="0" fontId="6" fillId="17" borderId="8" xfId="0" applyFont="1" applyFill="1" applyBorder="1"/>
    <xf numFmtId="0" fontId="6" fillId="6" borderId="9" xfId="0" quotePrefix="1" applyFont="1" applyFill="1" applyBorder="1" applyAlignment="1">
      <alignment horizontal="center"/>
    </xf>
    <xf numFmtId="0" fontId="6" fillId="6" borderId="11" xfId="0" applyFont="1" applyFill="1" applyBorder="1"/>
    <xf numFmtId="0" fontId="6" fillId="6" borderId="8" xfId="0" applyFont="1" applyFill="1" applyBorder="1"/>
    <xf numFmtId="0" fontId="6" fillId="6" borderId="7" xfId="0" applyFont="1" applyFill="1" applyBorder="1"/>
    <xf numFmtId="0" fontId="6" fillId="6" borderId="8" xfId="0" quotePrefix="1" applyFont="1" applyFill="1" applyBorder="1" applyAlignment="1">
      <alignment horizontal="center"/>
    </xf>
    <xf numFmtId="0" fontId="2" fillId="27" borderId="5" xfId="0" applyFont="1" applyFill="1" applyBorder="1" applyAlignment="1">
      <alignment horizontal="right"/>
    </xf>
    <xf numFmtId="0" fontId="2" fillId="0" borderId="0" xfId="0" applyNumberFormat="1" applyFont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 applyBorder="1"/>
    <xf numFmtId="0" fontId="2" fillId="27" borderId="6" xfId="0" applyFont="1" applyFill="1" applyBorder="1"/>
    <xf numFmtId="0" fontId="2" fillId="27" borderId="0" xfId="0" applyFont="1" applyFill="1" applyBorder="1"/>
    <xf numFmtId="0" fontId="2" fillId="27" borderId="7" xfId="0" applyFont="1" applyFill="1" applyBorder="1"/>
    <xf numFmtId="9" fontId="2" fillId="0" borderId="5" xfId="0" applyNumberFormat="1" applyFont="1" applyBorder="1"/>
    <xf numFmtId="0" fontId="33" fillId="0" borderId="0" xfId="0" applyNumberFormat="1" applyFont="1" applyFill="1" applyBorder="1"/>
    <xf numFmtId="9" fontId="2" fillId="27" borderId="6" xfId="0" applyNumberFormat="1" applyFont="1" applyFill="1" applyBorder="1"/>
    <xf numFmtId="165" fontId="2" fillId="27" borderId="0" xfId="0" applyNumberFormat="1" applyFont="1" applyFill="1" applyBorder="1"/>
    <xf numFmtId="9" fontId="2" fillId="27" borderId="20" xfId="0" applyNumberFormat="1" applyFont="1" applyFill="1" applyBorder="1"/>
    <xf numFmtId="165" fontId="2" fillId="27" borderId="7" xfId="0" applyNumberFormat="1" applyFont="1" applyFill="1" applyBorder="1"/>
    <xf numFmtId="9" fontId="2" fillId="27" borderId="0" xfId="0" applyNumberFormat="1" applyFont="1" applyFill="1" applyBorder="1"/>
    <xf numFmtId="165" fontId="6" fillId="6" borderId="11" xfId="0" applyNumberFormat="1" applyFont="1" applyFill="1" applyBorder="1"/>
    <xf numFmtId="9" fontId="2" fillId="27" borderId="5" xfId="0" applyNumberFormat="1" applyFont="1" applyFill="1" applyBorder="1"/>
    <xf numFmtId="0" fontId="34" fillId="0" borderId="0" xfId="0" applyFont="1"/>
    <xf numFmtId="165" fontId="34" fillId="0" borderId="0" xfId="0" applyNumberFormat="1" applyFont="1"/>
    <xf numFmtId="9" fontId="2" fillId="28" borderId="6" xfId="0" applyNumberFormat="1" applyFont="1" applyFill="1" applyBorder="1"/>
    <xf numFmtId="0" fontId="2" fillId="28" borderId="0" xfId="0" applyFont="1" applyFill="1" applyBorder="1"/>
    <xf numFmtId="0" fontId="2" fillId="28" borderId="7" xfId="0" applyFont="1" applyFill="1" applyBorder="1"/>
    <xf numFmtId="0" fontId="8" fillId="0" borderId="0" xfId="0" applyFont="1" applyBorder="1"/>
    <xf numFmtId="165" fontId="2" fillId="28" borderId="0" xfId="0" applyNumberFormat="1" applyFont="1" applyFill="1" applyBorder="1"/>
    <xf numFmtId="9" fontId="2" fillId="28" borderId="20" xfId="0" applyNumberFormat="1" applyFont="1" applyFill="1" applyBorder="1"/>
    <xf numFmtId="165" fontId="2" fillId="28" borderId="7" xfId="0" applyNumberFormat="1" applyFont="1" applyFill="1" applyBorder="1"/>
    <xf numFmtId="9" fontId="2" fillId="28" borderId="0" xfId="0" applyNumberFormat="1" applyFont="1" applyFill="1" applyBorder="1"/>
    <xf numFmtId="9" fontId="2" fillId="28" borderId="5" xfId="0" applyNumberFormat="1" applyFont="1" applyFill="1" applyBorder="1"/>
    <xf numFmtId="0" fontId="2" fillId="27" borderId="8" xfId="0" applyFont="1" applyFill="1" applyBorder="1"/>
    <xf numFmtId="0" fontId="2" fillId="29" borderId="6" xfId="0" applyFont="1" applyFill="1" applyBorder="1"/>
    <xf numFmtId="0" fontId="2" fillId="29" borderId="0" xfId="0" applyFont="1" applyFill="1" applyBorder="1"/>
    <xf numFmtId="0" fontId="2" fillId="29" borderId="7" xfId="0" applyFont="1" applyFill="1" applyBorder="1"/>
    <xf numFmtId="0" fontId="2" fillId="29" borderId="5" xfId="0" applyFont="1" applyFill="1" applyBorder="1"/>
    <xf numFmtId="10" fontId="2" fillId="29" borderId="0" xfId="3" applyNumberFormat="1" applyFont="1" applyFill="1" applyBorder="1"/>
    <xf numFmtId="165" fontId="2" fillId="29" borderId="0" xfId="0" applyNumberFormat="1" applyFont="1" applyFill="1" applyBorder="1"/>
    <xf numFmtId="9" fontId="2" fillId="29" borderId="6" xfId="0" applyNumberFormat="1" applyFont="1" applyFill="1" applyBorder="1"/>
    <xf numFmtId="9" fontId="2" fillId="29" borderId="20" xfId="0" applyNumberFormat="1" applyFont="1" applyFill="1" applyBorder="1"/>
    <xf numFmtId="165" fontId="2" fillId="29" borderId="7" xfId="0" applyNumberFormat="1" applyFont="1" applyFill="1" applyBorder="1"/>
    <xf numFmtId="9" fontId="2" fillId="29" borderId="0" xfId="0" applyNumberFormat="1" applyFont="1" applyFill="1" applyBorder="1"/>
    <xf numFmtId="9" fontId="2" fillId="29" borderId="5" xfId="0" applyNumberFormat="1" applyFont="1" applyFill="1" applyBorder="1"/>
    <xf numFmtId="0" fontId="2" fillId="0" borderId="5" xfId="0" applyFont="1" applyFill="1" applyBorder="1"/>
    <xf numFmtId="9" fontId="2" fillId="0" borderId="0" xfId="3" applyFont="1" applyFill="1" applyBorder="1"/>
    <xf numFmtId="0" fontId="35" fillId="0" borderId="0" xfId="0" applyNumberFormat="1" applyFont="1" applyFill="1" applyBorder="1"/>
    <xf numFmtId="9" fontId="2" fillId="0" borderId="6" xfId="0" applyNumberFormat="1" applyFont="1" applyFill="1" applyBorder="1"/>
    <xf numFmtId="165" fontId="2" fillId="0" borderId="0" xfId="0" applyNumberFormat="1" applyFont="1" applyFill="1" applyBorder="1"/>
    <xf numFmtId="170" fontId="2" fillId="0" borderId="0" xfId="0" applyNumberFormat="1" applyFont="1" applyFill="1"/>
    <xf numFmtId="165" fontId="35" fillId="0" borderId="0" xfId="0" applyNumberFormat="1" applyFont="1" applyFill="1" applyBorder="1"/>
    <xf numFmtId="0" fontId="6" fillId="30" borderId="7" xfId="0" applyFont="1" applyFill="1" applyBorder="1"/>
    <xf numFmtId="0" fontId="6" fillId="0" borderId="0" xfId="0" applyFont="1" applyFill="1" applyBorder="1"/>
    <xf numFmtId="0" fontId="6" fillId="0" borderId="5" xfId="0" applyFont="1" applyFill="1" applyBorder="1"/>
    <xf numFmtId="0" fontId="6" fillId="0" borderId="7" xfId="0" applyFont="1" applyFill="1" applyBorder="1"/>
    <xf numFmtId="0" fontId="2" fillId="0" borderId="7" xfId="0" applyFont="1" applyFill="1" applyBorder="1"/>
    <xf numFmtId="0" fontId="34" fillId="0" borderId="0" xfId="0" applyFont="1" applyFill="1"/>
    <xf numFmtId="165" fontId="2" fillId="0" borderId="0" xfId="0" applyNumberFormat="1" applyFont="1" applyFill="1"/>
    <xf numFmtId="0" fontId="2" fillId="30" borderId="5" xfId="0" applyFont="1" applyFill="1" applyBorder="1"/>
    <xf numFmtId="10" fontId="2" fillId="30" borderId="0" xfId="3" applyNumberFormat="1" applyFont="1" applyFill="1" applyBorder="1"/>
    <xf numFmtId="165" fontId="2" fillId="30" borderId="0" xfId="0" applyNumberFormat="1" applyFont="1" applyFill="1" applyBorder="1"/>
    <xf numFmtId="9" fontId="2" fillId="30" borderId="6" xfId="0" applyNumberFormat="1" applyFont="1" applyFill="1" applyBorder="1"/>
    <xf numFmtId="9" fontId="2" fillId="30" borderId="20" xfId="0" applyNumberFormat="1" applyFont="1" applyFill="1" applyBorder="1"/>
    <xf numFmtId="165" fontId="2" fillId="30" borderId="7" xfId="0" applyNumberFormat="1" applyFont="1" applyFill="1" applyBorder="1"/>
    <xf numFmtId="9" fontId="2" fillId="30" borderId="0" xfId="0" applyNumberFormat="1" applyFont="1" applyFill="1" applyBorder="1"/>
    <xf numFmtId="9" fontId="2" fillId="30" borderId="5" xfId="0" applyNumberFormat="1" applyFont="1" applyFill="1" applyBorder="1"/>
    <xf numFmtId="0" fontId="6" fillId="6" borderId="13" xfId="0" applyFont="1" applyFill="1" applyBorder="1" applyAlignment="1">
      <alignment horizontal="center"/>
    </xf>
    <xf numFmtId="170" fontId="2" fillId="0" borderId="0" xfId="0" applyNumberFormat="1" applyFont="1"/>
    <xf numFmtId="0" fontId="9" fillId="0" borderId="5" xfId="0" applyFont="1" applyBorder="1"/>
    <xf numFmtId="9" fontId="6" fillId="0" borderId="0" xfId="3" applyFont="1" applyBorder="1"/>
    <xf numFmtId="165" fontId="9" fillId="0" borderId="0" xfId="0" applyNumberFormat="1" applyFont="1" applyBorder="1"/>
    <xf numFmtId="165" fontId="2" fillId="0" borderId="7" xfId="0" applyNumberFormat="1" applyFont="1" applyBorder="1"/>
    <xf numFmtId="165" fontId="2" fillId="0" borderId="0" xfId="0" applyNumberFormat="1" applyFont="1" applyBorder="1"/>
    <xf numFmtId="0" fontId="2" fillId="31" borderId="0" xfId="0" applyFont="1" applyFill="1"/>
    <xf numFmtId="0" fontId="2" fillId="31" borderId="0" xfId="0" applyFont="1" applyFill="1" applyAlignment="1">
      <alignment horizontal="center"/>
    </xf>
    <xf numFmtId="0" fontId="6" fillId="31" borderId="0" xfId="0" applyFont="1" applyFill="1" applyAlignment="1">
      <alignment horizontal="center"/>
    </xf>
    <xf numFmtId="0" fontId="2" fillId="3" borderId="6" xfId="0" applyFont="1" applyFill="1" applyBorder="1"/>
    <xf numFmtId="0" fontId="2" fillId="3" borderId="0" xfId="0" applyFont="1" applyFill="1" applyBorder="1"/>
    <xf numFmtId="0" fontId="2" fillId="3" borderId="7" xfId="0" applyFont="1" applyFill="1" applyBorder="1"/>
    <xf numFmtId="165" fontId="6" fillId="31" borderId="0" xfId="0" applyNumberFormat="1" applyFont="1" applyFill="1" applyAlignment="1">
      <alignment horizontal="center"/>
    </xf>
    <xf numFmtId="0" fontId="6" fillId="31" borderId="0" xfId="0" applyNumberFormat="1" applyFont="1" applyFill="1" applyAlignment="1">
      <alignment horizontal="center"/>
    </xf>
    <xf numFmtId="165" fontId="6" fillId="31" borderId="14" xfId="0" applyNumberFormat="1" applyFont="1" applyFill="1" applyBorder="1" applyAlignment="1">
      <alignment horizontal="center"/>
    </xf>
    <xf numFmtId="0" fontId="2" fillId="3" borderId="5" xfId="0" applyFont="1" applyFill="1" applyBorder="1"/>
    <xf numFmtId="10" fontId="2" fillId="3" borderId="0" xfId="3" applyNumberFormat="1" applyFont="1" applyFill="1" applyBorder="1"/>
    <xf numFmtId="165" fontId="2" fillId="3" borderId="0" xfId="0" applyNumberFormat="1" applyFont="1" applyFill="1" applyBorder="1"/>
    <xf numFmtId="9" fontId="2" fillId="3" borderId="6" xfId="0" applyNumberFormat="1" applyFont="1" applyFill="1" applyBorder="1"/>
    <xf numFmtId="9" fontId="2" fillId="3" borderId="20" xfId="0" applyNumberFormat="1" applyFont="1" applyFill="1" applyBorder="1"/>
    <xf numFmtId="165" fontId="2" fillId="3" borderId="7" xfId="0" applyNumberFormat="1" applyFont="1" applyFill="1" applyBorder="1"/>
    <xf numFmtId="9" fontId="2" fillId="3" borderId="0" xfId="0" applyNumberFormat="1" applyFont="1" applyFill="1" applyBorder="1"/>
    <xf numFmtId="9" fontId="2" fillId="3" borderId="5" xfId="0" applyNumberFormat="1" applyFont="1" applyFill="1" applyBorder="1"/>
    <xf numFmtId="0" fontId="2" fillId="6" borderId="13" xfId="0" applyFont="1" applyFill="1" applyBorder="1"/>
    <xf numFmtId="9" fontId="2" fillId="32" borderId="6" xfId="0" applyNumberFormat="1" applyFont="1" applyFill="1" applyBorder="1"/>
    <xf numFmtId="165" fontId="2" fillId="32" borderId="0" xfId="0" applyNumberFormat="1" applyFont="1" applyFill="1" applyBorder="1"/>
    <xf numFmtId="9" fontId="2" fillId="0" borderId="0" xfId="0" applyNumberFormat="1" applyFont="1" applyFill="1" applyBorder="1"/>
    <xf numFmtId="165" fontId="2" fillId="32" borderId="7" xfId="0" applyNumberFormat="1" applyFont="1" applyFill="1" applyBorder="1"/>
    <xf numFmtId="170" fontId="2" fillId="0" borderId="5" xfId="3" applyNumberFormat="1" applyFont="1" applyFill="1" applyBorder="1"/>
    <xf numFmtId="165" fontId="2" fillId="0" borderId="7" xfId="0" applyNumberFormat="1" applyFont="1" applyFill="1" applyBorder="1"/>
    <xf numFmtId="9" fontId="2" fillId="0" borderId="5" xfId="0" applyNumberFormat="1" applyFont="1" applyFill="1" applyBorder="1"/>
    <xf numFmtId="165" fontId="6" fillId="6" borderId="7" xfId="0" applyNumberFormat="1" applyFont="1" applyFill="1" applyBorder="1"/>
    <xf numFmtId="0" fontId="6" fillId="8" borderId="0" xfId="0" applyFont="1" applyFill="1" applyAlignment="1">
      <alignment horizontal="right"/>
    </xf>
    <xf numFmtId="0" fontId="6" fillId="8" borderId="0" xfId="0" applyNumberFormat="1" applyFont="1" applyFill="1" applyBorder="1" applyAlignment="1">
      <alignment horizontal="center"/>
    </xf>
    <xf numFmtId="0" fontId="6" fillId="8" borderId="0" xfId="0" applyFont="1" applyFill="1" applyBorder="1"/>
    <xf numFmtId="0" fontId="6" fillId="33" borderId="13" xfId="0" applyNumberFormat="1" applyFont="1" applyFill="1" applyBorder="1"/>
    <xf numFmtId="165" fontId="6" fillId="33" borderId="0" xfId="0" applyNumberFormat="1" applyFont="1" applyFill="1"/>
    <xf numFmtId="9" fontId="2" fillId="0" borderId="14" xfId="3" applyFont="1" applyBorder="1"/>
    <xf numFmtId="9" fontId="2" fillId="32" borderId="20" xfId="0" applyNumberFormat="1" applyFont="1" applyFill="1" applyBorder="1"/>
    <xf numFmtId="9" fontId="2" fillId="32" borderId="0" xfId="0" applyNumberFormat="1" applyFont="1" applyFill="1" applyBorder="1"/>
    <xf numFmtId="9" fontId="2" fillId="32" borderId="5" xfId="0" applyNumberFormat="1" applyFont="1" applyFill="1" applyBorder="1"/>
    <xf numFmtId="0" fontId="6" fillId="33" borderId="0" xfId="0" applyFont="1" applyFill="1" applyAlignment="1">
      <alignment horizontal="right"/>
    </xf>
    <xf numFmtId="0" fontId="6" fillId="33" borderId="0" xfId="0" applyNumberFormat="1" applyFont="1" applyFill="1"/>
    <xf numFmtId="170" fontId="6" fillId="33" borderId="20" xfId="0" applyNumberFormat="1" applyFont="1" applyFill="1" applyBorder="1"/>
    <xf numFmtId="165" fontId="6" fillId="8" borderId="0" xfId="0" applyNumberFormat="1" applyFont="1" applyFill="1" applyBorder="1"/>
    <xf numFmtId="9" fontId="2" fillId="2" borderId="6" xfId="0" applyNumberFormat="1" applyFont="1" applyFill="1" applyBorder="1"/>
    <xf numFmtId="0" fontId="2" fillId="2" borderId="0" xfId="0" applyFont="1" applyFill="1" applyBorder="1"/>
    <xf numFmtId="0" fontId="2" fillId="2" borderId="7" xfId="0" applyFont="1" applyFill="1" applyBorder="1"/>
    <xf numFmtId="170" fontId="6" fillId="33" borderId="0" xfId="0" applyNumberFormat="1" applyFont="1" applyFill="1"/>
    <xf numFmtId="165" fontId="2" fillId="2" borderId="0" xfId="0" applyNumberFormat="1" applyFont="1" applyFill="1" applyBorder="1"/>
    <xf numFmtId="9" fontId="2" fillId="2" borderId="20" xfId="0" applyNumberFormat="1" applyFont="1" applyFill="1" applyBorder="1"/>
    <xf numFmtId="165" fontId="2" fillId="2" borderId="7" xfId="0" applyNumberFormat="1" applyFont="1" applyFill="1" applyBorder="1"/>
    <xf numFmtId="9" fontId="2" fillId="2" borderId="0" xfId="0" applyNumberFormat="1" applyFont="1" applyFill="1" applyBorder="1"/>
    <xf numFmtId="9" fontId="2" fillId="2" borderId="5" xfId="0" applyNumberFormat="1" applyFont="1" applyFill="1" applyBorder="1"/>
    <xf numFmtId="0" fontId="2" fillId="4" borderId="6" xfId="0" applyFont="1" applyFill="1" applyBorder="1" applyAlignment="1">
      <alignment horizontal="center"/>
    </xf>
    <xf numFmtId="0" fontId="36" fillId="5" borderId="0" xfId="0" applyFont="1" applyFill="1"/>
    <xf numFmtId="170" fontId="6" fillId="8" borderId="0" xfId="0" applyNumberFormat="1" applyFont="1" applyFill="1"/>
    <xf numFmtId="164" fontId="6" fillId="8" borderId="0" xfId="2" applyNumberFormat="1" applyFont="1" applyFill="1"/>
    <xf numFmtId="0" fontId="4" fillId="0" borderId="3" xfId="0" applyFont="1" applyBorder="1" applyAlignment="1">
      <alignment horizontal="center"/>
    </xf>
    <xf numFmtId="0" fontId="2" fillId="34" borderId="6" xfId="0" applyFont="1" applyFill="1" applyBorder="1"/>
    <xf numFmtId="0" fontId="2" fillId="34" borderId="0" xfId="0" applyFont="1" applyFill="1" applyBorder="1"/>
    <xf numFmtId="0" fontId="2" fillId="34" borderId="7" xfId="0" applyFont="1" applyFill="1" applyBorder="1"/>
    <xf numFmtId="0" fontId="4" fillId="0" borderId="13" xfId="0" applyFont="1" applyBorder="1" applyAlignment="1">
      <alignment horizontal="center"/>
    </xf>
    <xf numFmtId="9" fontId="2" fillId="34" borderId="10" xfId="0" applyNumberFormat="1" applyFont="1" applyFill="1" applyBorder="1"/>
    <xf numFmtId="165" fontId="2" fillId="34" borderId="0" xfId="0" applyNumberFormat="1" applyFont="1" applyFill="1" applyBorder="1"/>
    <xf numFmtId="9" fontId="2" fillId="34" borderId="20" xfId="0" applyNumberFormat="1" applyFont="1" applyFill="1" applyBorder="1"/>
    <xf numFmtId="165" fontId="2" fillId="34" borderId="7" xfId="0" applyNumberFormat="1" applyFont="1" applyFill="1" applyBorder="1"/>
    <xf numFmtId="9" fontId="2" fillId="34" borderId="0" xfId="0" applyNumberFormat="1" applyFont="1" applyFill="1" applyBorder="1"/>
    <xf numFmtId="9" fontId="2" fillId="34" borderId="5" xfId="0" applyNumberFormat="1" applyFont="1" applyFill="1" applyBorder="1"/>
    <xf numFmtId="0" fontId="2" fillId="13" borderId="13" xfId="0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165" fontId="9" fillId="4" borderId="6" xfId="0" applyNumberFormat="1" applyFont="1" applyFill="1" applyBorder="1"/>
    <xf numFmtId="167" fontId="6" fillId="6" borderId="0" xfId="0" applyNumberFormat="1" applyFont="1" applyFill="1"/>
    <xf numFmtId="165" fontId="6" fillId="18" borderId="0" xfId="0" applyNumberFormat="1" applyFont="1" applyFill="1"/>
    <xf numFmtId="165" fontId="9" fillId="10" borderId="13" xfId="0" applyNumberFormat="1" applyFont="1" applyFill="1" applyBorder="1"/>
    <xf numFmtId="0" fontId="9" fillId="0" borderId="0" xfId="0" applyFont="1" applyFill="1"/>
    <xf numFmtId="0" fontId="2" fillId="0" borderId="8" xfId="0" applyFont="1" applyBorder="1"/>
    <xf numFmtId="165" fontId="6" fillId="6" borderId="9" xfId="0" applyNumberFormat="1" applyFont="1" applyFill="1" applyBorder="1"/>
    <xf numFmtId="0" fontId="6" fillId="0" borderId="9" xfId="0" applyFont="1" applyFill="1" applyBorder="1"/>
    <xf numFmtId="165" fontId="6" fillId="17" borderId="11" xfId="0" applyNumberFormat="1" applyFont="1" applyFill="1" applyBorder="1"/>
    <xf numFmtId="0" fontId="6" fillId="17" borderId="9" xfId="0" applyFont="1" applyFill="1" applyBorder="1"/>
    <xf numFmtId="9" fontId="9" fillId="35" borderId="2" xfId="0" applyNumberFormat="1" applyFont="1" applyFill="1" applyBorder="1"/>
    <xf numFmtId="164" fontId="9" fillId="13" borderId="0" xfId="2" applyNumberFormat="1" applyFont="1" applyFill="1"/>
    <xf numFmtId="170" fontId="2" fillId="13" borderId="0" xfId="3" applyNumberFormat="1" applyFont="1" applyFill="1"/>
    <xf numFmtId="0" fontId="2" fillId="0" borderId="16" xfId="0" applyFont="1" applyBorder="1"/>
    <xf numFmtId="165" fontId="6" fillId="18" borderId="12" xfId="0" applyNumberFormat="1" applyFont="1" applyFill="1" applyBorder="1"/>
    <xf numFmtId="165" fontId="6" fillId="6" borderId="0" xfId="3" applyNumberFormat="1" applyFont="1" applyFill="1"/>
    <xf numFmtId="165" fontId="9" fillId="35" borderId="9" xfId="0" applyNumberFormat="1" applyFont="1" applyFill="1" applyBorder="1"/>
    <xf numFmtId="0" fontId="6" fillId="6" borderId="0" xfId="0" applyFont="1" applyFill="1" applyAlignment="1">
      <alignment horizontal="right"/>
    </xf>
    <xf numFmtId="170" fontId="6" fillId="6" borderId="0" xfId="0" applyNumberFormat="1" applyFont="1" applyFill="1"/>
    <xf numFmtId="0" fontId="6" fillId="6" borderId="13" xfId="0" applyNumberFormat="1" applyFont="1" applyFill="1" applyBorder="1"/>
    <xf numFmtId="164" fontId="6" fillId="6" borderId="0" xfId="2" applyNumberFormat="1" applyFont="1" applyFill="1"/>
    <xf numFmtId="0" fontId="9" fillId="35" borderId="0" xfId="0" applyFont="1" applyFill="1"/>
    <xf numFmtId="0" fontId="6" fillId="18" borderId="0" xfId="0" applyFont="1" applyFill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9" fontId="6" fillId="18" borderId="12" xfId="3" applyNumberFormat="1" applyFont="1" applyFill="1" applyBorder="1"/>
    <xf numFmtId="0" fontId="2" fillId="35" borderId="0" xfId="0" applyFont="1" applyFill="1"/>
    <xf numFmtId="165" fontId="6" fillId="31" borderId="0" xfId="0" applyNumberFormat="1" applyFont="1" applyFill="1"/>
    <xf numFmtId="0" fontId="6" fillId="31" borderId="0" xfId="0" applyFont="1" applyFill="1"/>
    <xf numFmtId="0" fontId="6" fillId="8" borderId="5" xfId="0" applyNumberFormat="1" applyFont="1" applyFill="1" applyBorder="1"/>
    <xf numFmtId="0" fontId="6" fillId="8" borderId="7" xfId="0" applyFont="1" applyFill="1" applyBorder="1"/>
    <xf numFmtId="165" fontId="6" fillId="31" borderId="13" xfId="0" applyNumberFormat="1" applyFont="1" applyFill="1" applyBorder="1"/>
    <xf numFmtId="165" fontId="6" fillId="0" borderId="0" xfId="0" applyNumberFormat="1" applyFont="1" applyFill="1"/>
    <xf numFmtId="165" fontId="35" fillId="0" borderId="0" xfId="0" applyNumberFormat="1" applyFont="1"/>
    <xf numFmtId="0" fontId="35" fillId="0" borderId="0" xfId="0" applyFont="1"/>
    <xf numFmtId="0" fontId="6" fillId="33" borderId="5" xfId="0" applyNumberFormat="1" applyFont="1" applyFill="1" applyBorder="1"/>
    <xf numFmtId="165" fontId="6" fillId="33" borderId="0" xfId="0" applyNumberFormat="1" applyFont="1" applyFill="1" applyBorder="1"/>
    <xf numFmtId="0" fontId="6" fillId="33" borderId="0" xfId="0" applyFont="1" applyFill="1" applyBorder="1"/>
    <xf numFmtId="0" fontId="6" fillId="33" borderId="7" xfId="0" applyFont="1" applyFill="1" applyBorder="1"/>
    <xf numFmtId="0" fontId="6" fillId="6" borderId="5" xfId="0" applyNumberFormat="1" applyFont="1" applyFill="1" applyBorder="1"/>
    <xf numFmtId="0" fontId="6" fillId="6" borderId="0" xfId="0" applyFont="1" applyFill="1" applyBorder="1"/>
    <xf numFmtId="0" fontId="6" fillId="33" borderId="1" xfId="0" applyFont="1" applyFill="1" applyBorder="1"/>
    <xf numFmtId="0" fontId="6" fillId="33" borderId="12" xfId="0" applyFont="1" applyFill="1" applyBorder="1"/>
    <xf numFmtId="0" fontId="6" fillId="33" borderId="12" xfId="0" quotePrefix="1" applyFont="1" applyFill="1" applyBorder="1"/>
    <xf numFmtId="165" fontId="6" fillId="33" borderId="13" xfId="0" applyNumberFormat="1" applyFont="1" applyFill="1" applyBorder="1"/>
    <xf numFmtId="0" fontId="6" fillId="33" borderId="10" xfId="0" applyFont="1" applyFill="1" applyBorder="1"/>
    <xf numFmtId="0" fontId="2" fillId="0" borderId="13" xfId="0" quotePrefix="1" applyFont="1" applyBorder="1"/>
    <xf numFmtId="0" fontId="2" fillId="0" borderId="10" xfId="0" quotePrefix="1" applyFont="1" applyBorder="1"/>
    <xf numFmtId="0" fontId="6" fillId="6" borderId="10" xfId="0" applyNumberFormat="1" applyFont="1" applyFill="1" applyBorder="1"/>
    <xf numFmtId="0" fontId="6" fillId="6" borderId="12" xfId="0" applyFont="1" applyFill="1" applyBorder="1"/>
    <xf numFmtId="0" fontId="6" fillId="6" borderId="17" xfId="0" quotePrefix="1" applyFont="1" applyFill="1" applyBorder="1"/>
    <xf numFmtId="0" fontId="6" fillId="18" borderId="5" xfId="0" applyNumberFormat="1" applyFont="1" applyFill="1" applyBorder="1"/>
    <xf numFmtId="165" fontId="6" fillId="18" borderId="0" xfId="0" applyNumberFormat="1" applyFont="1" applyFill="1" applyBorder="1"/>
    <xf numFmtId="0" fontId="6" fillId="18" borderId="0" xfId="0" applyFont="1" applyFill="1" applyBorder="1"/>
    <xf numFmtId="0" fontId="6" fillId="18" borderId="7" xfId="0" applyFont="1" applyFill="1" applyBorder="1"/>
    <xf numFmtId="0" fontId="6" fillId="6" borderId="10" xfId="0" applyFont="1" applyFill="1" applyBorder="1"/>
    <xf numFmtId="0" fontId="6" fillId="8" borderId="8" xfId="0" applyNumberFormat="1" applyFont="1" applyFill="1" applyBorder="1"/>
    <xf numFmtId="165" fontId="6" fillId="8" borderId="9" xfId="0" applyNumberFormat="1" applyFont="1" applyFill="1" applyBorder="1"/>
    <xf numFmtId="0" fontId="6" fillId="8" borderId="9" xfId="0" applyFont="1" applyFill="1" applyBorder="1"/>
    <xf numFmtId="0" fontId="6" fillId="8" borderId="11" xfId="0" applyFont="1" applyFill="1" applyBorder="1"/>
    <xf numFmtId="1" fontId="2" fillId="0" borderId="0" xfId="0" applyNumberFormat="1" applyFont="1" applyFill="1"/>
    <xf numFmtId="0" fontId="2" fillId="0" borderId="16" xfId="0" quotePrefix="1" applyFont="1" applyBorder="1"/>
    <xf numFmtId="0" fontId="2" fillId="35" borderId="0" xfId="0" applyFont="1" applyFill="1" applyAlignment="1">
      <alignment horizontal="right"/>
    </xf>
    <xf numFmtId="165" fontId="37" fillId="0" borderId="0" xfId="0" applyNumberFormat="1" applyFont="1"/>
    <xf numFmtId="165" fontId="6" fillId="30" borderId="0" xfId="0" applyNumberFormat="1" applyFont="1" applyFill="1"/>
    <xf numFmtId="0" fontId="6" fillId="30" borderId="0" xfId="0" applyFont="1" applyFill="1"/>
    <xf numFmtId="168" fontId="6" fillId="25" borderId="20" xfId="0" applyNumberFormat="1" applyFont="1" applyFill="1" applyBorder="1"/>
    <xf numFmtId="165" fontId="6" fillId="6" borderId="8" xfId="0" quotePrefix="1" applyNumberFormat="1" applyFont="1" applyFill="1" applyBorder="1"/>
    <xf numFmtId="0" fontId="6" fillId="17" borderId="9" xfId="0" quotePrefix="1" applyFont="1" applyFill="1" applyBorder="1"/>
    <xf numFmtId="0" fontId="9" fillId="35" borderId="0" xfId="0" applyFont="1" applyFill="1" applyAlignment="1">
      <alignment horizontal="center"/>
    </xf>
    <xf numFmtId="0" fontId="9" fillId="35" borderId="13" xfId="0" applyFont="1" applyFill="1" applyBorder="1" applyAlignment="1">
      <alignment horizontal="center"/>
    </xf>
    <xf numFmtId="0" fontId="2" fillId="0" borderId="2" xfId="0" quotePrefix="1" applyFont="1" applyBorder="1"/>
    <xf numFmtId="0" fontId="2" fillId="35" borderId="0" xfId="0" applyNumberFormat="1" applyFont="1" applyFill="1" applyBorder="1"/>
    <xf numFmtId="0" fontId="2" fillId="35" borderId="0" xfId="0" applyFont="1" applyFill="1" applyBorder="1"/>
    <xf numFmtId="165" fontId="9" fillId="35" borderId="21" xfId="0" applyNumberFormat="1" applyFont="1" applyFill="1" applyBorder="1"/>
    <xf numFmtId="0" fontId="2" fillId="35" borderId="22" xfId="0" applyNumberFormat="1" applyFont="1" applyFill="1" applyBorder="1"/>
    <xf numFmtId="165" fontId="9" fillId="35" borderId="23" xfId="0" applyNumberFormat="1" applyFont="1" applyFill="1" applyBorder="1"/>
    <xf numFmtId="0" fontId="2" fillId="35" borderId="13" xfId="0" applyFont="1" applyFill="1" applyBorder="1"/>
    <xf numFmtId="0" fontId="32" fillId="6" borderId="5" xfId="0" applyNumberFormat="1" applyFont="1" applyFill="1" applyBorder="1" applyAlignment="1">
      <alignment horizontal="center"/>
    </xf>
    <xf numFmtId="0" fontId="9" fillId="0" borderId="0" xfId="0" applyFont="1" applyBorder="1"/>
    <xf numFmtId="0" fontId="9" fillId="0" borderId="0" xfId="0" applyFont="1" applyFill="1" applyBorder="1"/>
    <xf numFmtId="9" fontId="2" fillId="35" borderId="0" xfId="0" applyNumberFormat="1" applyFont="1" applyFill="1"/>
    <xf numFmtId="0" fontId="9" fillId="35" borderId="13" xfId="0" applyFont="1" applyFill="1" applyBorder="1"/>
    <xf numFmtId="0" fontId="9" fillId="0" borderId="7" xfId="0" applyFont="1" applyFill="1" applyBorder="1"/>
    <xf numFmtId="0" fontId="24" fillId="18" borderId="0" xfId="0" applyFont="1" applyFill="1"/>
    <xf numFmtId="0" fontId="2" fillId="0" borderId="18" xfId="0" applyNumberFormat="1" applyFont="1" applyBorder="1"/>
    <xf numFmtId="170" fontId="2" fillId="29" borderId="0" xfId="3" applyNumberFormat="1" applyFont="1" applyFill="1" applyBorder="1"/>
    <xf numFmtId="0" fontId="9" fillId="0" borderId="0" xfId="0" applyNumberFormat="1" applyFont="1" applyFill="1" applyAlignment="1">
      <alignment horizontal="right"/>
    </xf>
    <xf numFmtId="9" fontId="6" fillId="6" borderId="13" xfId="3" applyFont="1" applyFill="1" applyBorder="1"/>
    <xf numFmtId="0" fontId="9" fillId="0" borderId="0" xfId="0" applyFont="1" applyFill="1" applyBorder="1" applyAlignment="1">
      <alignment horizontal="center"/>
    </xf>
    <xf numFmtId="165" fontId="9" fillId="13" borderId="1" xfId="0" applyNumberFormat="1" applyFont="1" applyFill="1" applyBorder="1"/>
    <xf numFmtId="10" fontId="6" fillId="33" borderId="2" xfId="0" applyNumberFormat="1" applyFont="1" applyFill="1" applyBorder="1"/>
    <xf numFmtId="0" fontId="6" fillId="33" borderId="2" xfId="0" applyFont="1" applyFill="1" applyBorder="1"/>
    <xf numFmtId="0" fontId="6" fillId="33" borderId="4" xfId="0" applyFont="1" applyFill="1" applyBorder="1"/>
    <xf numFmtId="0" fontId="9" fillId="6" borderId="0" xfId="0" applyFont="1" applyFill="1"/>
    <xf numFmtId="0" fontId="9" fillId="35" borderId="0" xfId="0" applyFont="1" applyFill="1" applyBorder="1"/>
    <xf numFmtId="0" fontId="6" fillId="6" borderId="0" xfId="0" applyNumberFormat="1" applyFont="1" applyFill="1" applyBorder="1" applyAlignment="1">
      <alignment horizontal="right"/>
    </xf>
    <xf numFmtId="165" fontId="6" fillId="6" borderId="5" xfId="0" applyNumberFormat="1" applyFont="1" applyFill="1" applyBorder="1"/>
    <xf numFmtId="10" fontId="6" fillId="6" borderId="0" xfId="0" applyNumberFormat="1" applyFont="1" applyFill="1" applyBorder="1"/>
    <xf numFmtId="170" fontId="2" fillId="30" borderId="0" xfId="3" applyNumberFormat="1" applyFont="1" applyFill="1" applyBorder="1"/>
    <xf numFmtId="170" fontId="2" fillId="3" borderId="0" xfId="3" applyNumberFormat="1" applyFont="1" applyFill="1" applyBorder="1"/>
    <xf numFmtId="0" fontId="2" fillId="6" borderId="0" xfId="0" applyFont="1" applyFill="1" applyBorder="1"/>
    <xf numFmtId="170" fontId="2" fillId="0" borderId="0" xfId="3" applyNumberFormat="1" applyFont="1" applyFill="1" applyBorder="1"/>
    <xf numFmtId="0" fontId="2" fillId="0" borderId="0" xfId="0" applyFont="1" applyFill="1" applyBorder="1"/>
    <xf numFmtId="0" fontId="2" fillId="18" borderId="0" xfId="0" applyFont="1" applyFill="1" applyBorder="1"/>
    <xf numFmtId="0" fontId="6" fillId="35" borderId="0" xfId="0" applyFont="1" applyFill="1" applyBorder="1"/>
    <xf numFmtId="0" fontId="2" fillId="33" borderId="5" xfId="0" applyFont="1" applyFill="1" applyBorder="1"/>
    <xf numFmtId="0" fontId="2" fillId="33" borderId="0" xfId="0" applyFont="1" applyFill="1" applyBorder="1"/>
    <xf numFmtId="0" fontId="9" fillId="35" borderId="0" xfId="0" applyNumberFormat="1" applyFont="1" applyFill="1" applyBorder="1" applyAlignment="1">
      <alignment horizontal="right"/>
    </xf>
    <xf numFmtId="165" fontId="9" fillId="35" borderId="5" xfId="0" applyNumberFormat="1" applyFont="1" applyFill="1" applyBorder="1"/>
    <xf numFmtId="169" fontId="9" fillId="35" borderId="0" xfId="3" applyNumberFormat="1" applyFont="1" applyFill="1" applyBorder="1"/>
    <xf numFmtId="165" fontId="6" fillId="18" borderId="5" xfId="0" applyNumberFormat="1" applyFont="1" applyFill="1" applyBorder="1"/>
    <xf numFmtId="10" fontId="6" fillId="18" borderId="0" xfId="0" applyNumberFormat="1" applyFont="1" applyFill="1" applyBorder="1"/>
    <xf numFmtId="0" fontId="6" fillId="18" borderId="0" xfId="3" applyNumberFormat="1" applyFont="1" applyFill="1"/>
    <xf numFmtId="165" fontId="6" fillId="0" borderId="0" xfId="0" applyNumberFormat="1" applyFont="1" applyFill="1" applyAlignment="1">
      <alignment horizontal="center"/>
    </xf>
    <xf numFmtId="0" fontId="9" fillId="0" borderId="0" xfId="3" applyNumberFormat="1" applyFont="1" applyFill="1"/>
    <xf numFmtId="9" fontId="2" fillId="0" borderId="0" xfId="0" applyNumberFormat="1" applyFont="1" applyFill="1"/>
    <xf numFmtId="9" fontId="9" fillId="0" borderId="0" xfId="3" applyFont="1" applyFill="1"/>
    <xf numFmtId="0" fontId="2" fillId="35" borderId="0" xfId="0" applyFont="1" applyFill="1" applyAlignment="1">
      <alignment horizontal="center"/>
    </xf>
    <xf numFmtId="0" fontId="2" fillId="18" borderId="0" xfId="0" applyFont="1" applyFill="1"/>
    <xf numFmtId="172" fontId="9" fillId="0" borderId="0" xfId="3" applyNumberFormat="1" applyFont="1" applyFill="1"/>
    <xf numFmtId="0" fontId="2" fillId="35" borderId="0" xfId="0" applyNumberFormat="1" applyFont="1" applyFill="1" applyAlignment="1">
      <alignment horizontal="center"/>
    </xf>
    <xf numFmtId="0" fontId="9" fillId="35" borderId="0" xfId="0" applyNumberFormat="1" applyFont="1" applyFill="1" applyAlignment="1">
      <alignment horizontal="center"/>
    </xf>
    <xf numFmtId="0" fontId="6" fillId="18" borderId="0" xfId="0" applyFont="1" applyFill="1" applyAlignment="1">
      <alignment horizontal="center"/>
    </xf>
    <xf numFmtId="169" fontId="9" fillId="0" borderId="0" xfId="3" applyNumberFormat="1" applyFont="1" applyFill="1"/>
    <xf numFmtId="165" fontId="2" fillId="35" borderId="11" xfId="0" applyNumberFormat="1" applyFont="1" applyFill="1" applyBorder="1"/>
    <xf numFmtId="9" fontId="2" fillId="35" borderId="0" xfId="0" applyNumberFormat="1" applyFont="1" applyFill="1" applyAlignment="1">
      <alignment horizontal="center"/>
    </xf>
    <xf numFmtId="165" fontId="2" fillId="35" borderId="0" xfId="0" applyNumberFormat="1" applyFont="1" applyFill="1"/>
    <xf numFmtId="0" fontId="2" fillId="35" borderId="0" xfId="0" applyNumberFormat="1" applyFont="1" applyFill="1" applyBorder="1" applyAlignment="1">
      <alignment horizontal="center"/>
    </xf>
    <xf numFmtId="165" fontId="9" fillId="35" borderId="0" xfId="0" applyNumberFormat="1" applyFont="1" applyFill="1"/>
    <xf numFmtId="0" fontId="2" fillId="6" borderId="0" xfId="0" applyNumberFormat="1" applyFont="1" applyFill="1"/>
    <xf numFmtId="9" fontId="9" fillId="0" borderId="0" xfId="3" applyFont="1" applyFill="1" applyBorder="1"/>
    <xf numFmtId="0" fontId="2" fillId="14" borderId="0" xfId="0" applyNumberFormat="1" applyFont="1" applyFill="1"/>
    <xf numFmtId="170" fontId="6" fillId="18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right"/>
    </xf>
    <xf numFmtId="170" fontId="6" fillId="6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right"/>
    </xf>
    <xf numFmtId="165" fontId="6" fillId="18" borderId="7" xfId="0" applyNumberFormat="1" applyFont="1" applyFill="1" applyBorder="1"/>
    <xf numFmtId="0" fontId="9" fillId="0" borderId="0" xfId="0" applyNumberFormat="1" applyFont="1" applyFill="1" applyBorder="1" applyAlignment="1">
      <alignment horizontal="right"/>
    </xf>
    <xf numFmtId="0" fontId="6" fillId="18" borderId="5" xfId="0" applyFont="1" applyFill="1" applyBorder="1"/>
    <xf numFmtId="10" fontId="6" fillId="18" borderId="0" xfId="3" applyNumberFormat="1" applyFont="1" applyFill="1" applyBorder="1"/>
    <xf numFmtId="0" fontId="6" fillId="14" borderId="16" xfId="0" applyNumberFormat="1" applyFont="1" applyFill="1" applyBorder="1"/>
    <xf numFmtId="170" fontId="6" fillId="18" borderId="12" xfId="0" applyNumberFormat="1" applyFont="1" applyFill="1" applyBorder="1" applyAlignment="1">
      <alignment horizontal="center"/>
    </xf>
    <xf numFmtId="165" fontId="6" fillId="18" borderId="17" xfId="0" applyNumberFormat="1" applyFont="1" applyFill="1" applyBorder="1"/>
    <xf numFmtId="0" fontId="6" fillId="36" borderId="16" xfId="0" applyFont="1" applyFill="1" applyBorder="1"/>
    <xf numFmtId="170" fontId="38" fillId="36" borderId="12" xfId="0" applyNumberFormat="1" applyFont="1" applyFill="1" applyBorder="1"/>
    <xf numFmtId="0" fontId="6" fillId="36" borderId="12" xfId="0" applyFont="1" applyFill="1" applyBorder="1"/>
    <xf numFmtId="165" fontId="6" fillId="36" borderId="17" xfId="0" applyNumberFormat="1" applyFont="1" applyFill="1" applyBorder="1"/>
    <xf numFmtId="0" fontId="2" fillId="0" borderId="0" xfId="0" applyNumberFormat="1" applyFont="1" applyFill="1" applyBorder="1" applyAlignment="1">
      <alignment horizontal="right"/>
    </xf>
    <xf numFmtId="0" fontId="9" fillId="13" borderId="16" xfId="0" applyFont="1" applyFill="1" applyBorder="1"/>
    <xf numFmtId="9" fontId="9" fillId="13" borderId="12" xfId="3" applyFont="1" applyFill="1" applyBorder="1"/>
    <xf numFmtId="0" fontId="9" fillId="13" borderId="12" xfId="0" applyFont="1" applyFill="1" applyBorder="1"/>
    <xf numFmtId="0" fontId="9" fillId="13" borderId="17" xfId="0" applyFont="1" applyFill="1" applyBorder="1"/>
    <xf numFmtId="0" fontId="2" fillId="0" borderId="0" xfId="0" applyFont="1" applyFill="1" applyBorder="1" applyAlignment="1">
      <alignment horizontal="right"/>
    </xf>
    <xf numFmtId="165" fontId="6" fillId="18" borderId="16" xfId="0" applyNumberFormat="1" applyFont="1" applyFill="1" applyBorder="1"/>
    <xf numFmtId="0" fontId="6" fillId="18" borderId="12" xfId="0" applyFont="1" applyFill="1" applyBorder="1"/>
    <xf numFmtId="0" fontId="6" fillId="18" borderId="17" xfId="0" applyFont="1" applyFill="1" applyBorder="1"/>
    <xf numFmtId="0" fontId="6" fillId="31" borderId="1" xfId="0" applyFont="1" applyFill="1" applyBorder="1" applyAlignment="1">
      <alignment horizontal="right"/>
    </xf>
    <xf numFmtId="165" fontId="6" fillId="36" borderId="7" xfId="0" applyNumberFormat="1" applyFont="1" applyFill="1" applyBorder="1"/>
    <xf numFmtId="0" fontId="6" fillId="37" borderId="8" xfId="0" applyFont="1" applyFill="1" applyBorder="1" applyAlignment="1">
      <alignment horizontal="right"/>
    </xf>
    <xf numFmtId="165" fontId="6" fillId="37" borderId="11" xfId="0" applyNumberFormat="1" applyFont="1" applyFill="1" applyBorder="1"/>
    <xf numFmtId="165" fontId="6" fillId="0" borderId="0" xfId="0" applyNumberFormat="1" applyFont="1" applyFill="1" applyBorder="1"/>
    <xf numFmtId="9" fontId="2" fillId="0" borderId="0" xfId="3" applyNumberFormat="1" applyFont="1"/>
    <xf numFmtId="9" fontId="6" fillId="24" borderId="0" xfId="3" applyFont="1" applyFill="1" applyBorder="1"/>
    <xf numFmtId="164" fontId="6" fillId="38" borderId="0" xfId="0" applyNumberFormat="1" applyFont="1" applyFill="1" applyBorder="1"/>
    <xf numFmtId="9" fontId="6" fillId="6" borderId="0" xfId="0" applyNumberFormat="1" applyFont="1" applyFill="1" applyBorder="1" applyAlignment="1">
      <alignment horizontal="center"/>
    </xf>
    <xf numFmtId="164" fontId="2" fillId="13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/>
    <xf numFmtId="164" fontId="9" fillId="0" borderId="0" xfId="0" applyNumberFormat="1" applyFont="1" applyFill="1" applyBorder="1"/>
    <xf numFmtId="0" fontId="2" fillId="5" borderId="3" xfId="0" applyFont="1" applyFill="1" applyBorder="1" applyAlignment="1">
      <alignment horizontal="center"/>
    </xf>
    <xf numFmtId="164" fontId="6" fillId="38" borderId="0" xfId="0" applyNumberFormat="1" applyFont="1" applyFill="1" applyBorder="1" applyAlignment="1">
      <alignment horizontal="center"/>
    </xf>
    <xf numFmtId="0" fontId="39" fillId="38" borderId="0" xfId="0" applyFont="1" applyFill="1" applyBorder="1" applyAlignment="1">
      <alignment horizontal="center"/>
    </xf>
    <xf numFmtId="170" fontId="9" fillId="0" borderId="0" xfId="0" applyNumberFormat="1" applyFont="1" applyFill="1" applyBorder="1" applyAlignment="1">
      <alignment horizontal="center"/>
    </xf>
    <xf numFmtId="9" fontId="2" fillId="0" borderId="0" xfId="0" applyNumberFormat="1" applyFont="1" applyFill="1" applyBorder="1" applyAlignment="1">
      <alignment horizontal="center"/>
    </xf>
    <xf numFmtId="9" fontId="9" fillId="0" borderId="0" xfId="0" applyNumberFormat="1" applyFont="1" applyFill="1" applyBorder="1" applyAlignment="1">
      <alignment horizontal="center"/>
    </xf>
    <xf numFmtId="164" fontId="6" fillId="38" borderId="12" xfId="0" applyNumberFormat="1" applyFont="1" applyFill="1" applyBorder="1"/>
    <xf numFmtId="0" fontId="6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6" fillId="38" borderId="2" xfId="0" applyNumberFormat="1" applyFont="1" applyFill="1" applyBorder="1"/>
    <xf numFmtId="164" fontId="18" fillId="0" borderId="0" xfId="0" applyNumberFormat="1" applyFont="1"/>
    <xf numFmtId="164" fontId="6" fillId="0" borderId="0" xfId="0" applyNumberFormat="1" applyFont="1" applyFill="1" applyAlignment="1">
      <alignment horizontal="center"/>
    </xf>
    <xf numFmtId="164" fontId="39" fillId="0" borderId="0" xfId="0" applyNumberFormat="1" applyFont="1" applyFill="1" applyAlignment="1">
      <alignment horizontal="center"/>
    </xf>
    <xf numFmtId="9" fontId="6" fillId="38" borderId="0" xfId="0" applyNumberFormat="1" applyFont="1" applyFill="1" applyBorder="1" applyAlignment="1">
      <alignment horizontal="center"/>
    </xf>
    <xf numFmtId="0" fontId="6" fillId="38" borderId="0" xfId="0" applyFont="1" applyFill="1" applyAlignment="1">
      <alignment horizontal="center"/>
    </xf>
    <xf numFmtId="164" fontId="39" fillId="38" borderId="0" xfId="0" applyNumberFormat="1" applyFont="1" applyFill="1" applyAlignment="1">
      <alignment horizontal="center"/>
    </xf>
    <xf numFmtId="0" fontId="40" fillId="0" borderId="0" xfId="0" applyFont="1" applyFill="1" applyBorder="1" applyAlignment="1">
      <alignment horizontal="center"/>
    </xf>
    <xf numFmtId="9" fontId="6" fillId="30" borderId="0" xfId="0" applyNumberFormat="1" applyFont="1" applyFill="1" applyBorder="1" applyAlignment="1">
      <alignment horizontal="center"/>
    </xf>
    <xf numFmtId="164" fontId="6" fillId="30" borderId="0" xfId="0" applyNumberFormat="1" applyFont="1" applyFill="1" applyBorder="1" applyAlignment="1">
      <alignment horizontal="center"/>
    </xf>
    <xf numFmtId="164" fontId="6" fillId="30" borderId="0" xfId="0" applyNumberFormat="1" applyFont="1" applyFill="1" applyBorder="1"/>
    <xf numFmtId="164" fontId="6" fillId="10" borderId="0" xfId="0" applyNumberFormat="1" applyFont="1" applyFill="1" applyBorder="1"/>
    <xf numFmtId="9" fontId="6" fillId="10" borderId="0" xfId="0" applyNumberFormat="1" applyFont="1" applyFill="1" applyBorder="1" applyAlignment="1">
      <alignment horizontal="center"/>
    </xf>
    <xf numFmtId="164" fontId="6" fillId="10" borderId="0" xfId="0" applyNumberFormat="1" applyFont="1" applyFill="1" applyBorder="1" applyAlignment="1">
      <alignment horizontal="center"/>
    </xf>
    <xf numFmtId="164" fontId="6" fillId="39" borderId="0" xfId="0" applyNumberFormat="1" applyFont="1" applyFill="1"/>
    <xf numFmtId="0" fontId="6" fillId="39" borderId="0" xfId="0" applyFont="1" applyFill="1" applyAlignment="1">
      <alignment horizontal="right"/>
    </xf>
    <xf numFmtId="0" fontId="6" fillId="39" borderId="0" xfId="0" applyFont="1" applyFill="1" applyAlignment="1">
      <alignment horizontal="center"/>
    </xf>
    <xf numFmtId="0" fontId="6" fillId="39" borderId="0" xfId="0" applyFont="1" applyFill="1"/>
    <xf numFmtId="164" fontId="9" fillId="0" borderId="14" xfId="0" applyNumberFormat="1" applyFont="1" applyFill="1" applyBorder="1" applyAlignment="1">
      <alignment horizontal="center"/>
    </xf>
    <xf numFmtId="164" fontId="6" fillId="40" borderId="14" xfId="0" applyNumberFormat="1" applyFont="1" applyFill="1" applyBorder="1"/>
    <xf numFmtId="164" fontId="18" fillId="0" borderId="0" xfId="0" applyNumberFormat="1" applyFont="1" applyAlignment="1">
      <alignment horizontal="center"/>
    </xf>
    <xf numFmtId="0" fontId="6" fillId="41" borderId="2" xfId="0" applyFont="1" applyFill="1" applyBorder="1" applyAlignment="1">
      <alignment horizontal="center"/>
    </xf>
    <xf numFmtId="0" fontId="6" fillId="41" borderId="4" xfId="0" applyFont="1" applyFill="1" applyBorder="1"/>
    <xf numFmtId="0" fontId="6" fillId="41" borderId="1" xfId="0" applyFont="1" applyFill="1" applyBorder="1"/>
    <xf numFmtId="0" fontId="6" fillId="33" borderId="2" xfId="0" applyFont="1" applyFill="1" applyBorder="1" applyAlignment="1">
      <alignment horizontal="center"/>
    </xf>
    <xf numFmtId="0" fontId="6" fillId="41" borderId="9" xfId="0" quotePrefix="1" applyFont="1" applyFill="1" applyBorder="1" applyAlignment="1">
      <alignment horizontal="center"/>
    </xf>
    <xf numFmtId="0" fontId="6" fillId="41" borderId="11" xfId="0" applyFont="1" applyFill="1" applyBorder="1"/>
    <xf numFmtId="0" fontId="6" fillId="41" borderId="8" xfId="0" applyFont="1" applyFill="1" applyBorder="1"/>
    <xf numFmtId="0" fontId="6" fillId="33" borderId="9" xfId="0" quotePrefix="1" applyFont="1" applyFill="1" applyBorder="1" applyAlignment="1">
      <alignment horizontal="center"/>
    </xf>
    <xf numFmtId="0" fontId="6" fillId="33" borderId="11" xfId="0" applyFont="1" applyFill="1" applyBorder="1"/>
    <xf numFmtId="0" fontId="6" fillId="33" borderId="8" xfId="0" applyFont="1" applyFill="1" applyBorder="1"/>
    <xf numFmtId="9" fontId="2" fillId="0" borderId="0" xfId="0" applyNumberFormat="1" applyFont="1" applyAlignment="1">
      <alignment horizontal="left"/>
    </xf>
    <xf numFmtId="173" fontId="2" fillId="29" borderId="0" xfId="3" applyNumberFormat="1" applyFont="1" applyFill="1" applyBorder="1"/>
    <xf numFmtId="173" fontId="2" fillId="30" borderId="0" xfId="3" applyNumberFormat="1" applyFont="1" applyFill="1" applyBorder="1"/>
    <xf numFmtId="173" fontId="2" fillId="3" borderId="0" xfId="3" applyNumberFormat="1" applyFont="1" applyFill="1" applyBorder="1"/>
    <xf numFmtId="9" fontId="6" fillId="18" borderId="12" xfId="3" applyFont="1" applyFill="1" applyBorder="1"/>
    <xf numFmtId="165" fontId="9" fillId="0" borderId="0" xfId="3" applyNumberFormat="1" applyFont="1" applyFill="1"/>
    <xf numFmtId="170" fontId="9" fillId="0" borderId="0" xfId="3" applyNumberFormat="1" applyFont="1" applyFill="1"/>
    <xf numFmtId="0" fontId="9" fillId="0" borderId="0" xfId="0" applyFont="1"/>
    <xf numFmtId="164" fontId="9" fillId="10" borderId="13" xfId="3" applyNumberFormat="1" applyFont="1" applyFill="1" applyBorder="1"/>
    <xf numFmtId="9" fontId="2" fillId="0" borderId="20" xfId="0" applyNumberFormat="1" applyFont="1" applyBorder="1"/>
    <xf numFmtId="0" fontId="2" fillId="0" borderId="0" xfId="0" quotePrefix="1" applyFont="1"/>
    <xf numFmtId="165" fontId="9" fillId="35" borderId="20" xfId="0" applyNumberFormat="1" applyFont="1" applyFill="1" applyBorder="1"/>
    <xf numFmtId="9" fontId="9" fillId="0" borderId="0" xfId="0" applyNumberFormat="1" applyFont="1" applyFill="1" applyAlignment="1">
      <alignment horizontal="left"/>
    </xf>
    <xf numFmtId="9" fontId="2" fillId="0" borderId="0" xfId="3" applyNumberFormat="1" applyFont="1" applyAlignment="1">
      <alignment horizontal="center"/>
    </xf>
    <xf numFmtId="171" fontId="2" fillId="0" borderId="0" xfId="0" applyNumberFormat="1" applyFont="1"/>
    <xf numFmtId="164" fontId="41" fillId="0" borderId="0" xfId="0" applyNumberFormat="1" applyFont="1" applyBorder="1"/>
    <xf numFmtId="0" fontId="3" fillId="0" borderId="0" xfId="0" applyNumberFormat="1" applyFont="1" applyAlignment="1">
      <alignment horizontal="center"/>
    </xf>
    <xf numFmtId="165" fontId="6" fillId="6" borderId="0" xfId="0" applyNumberFormat="1" applyFont="1" applyFill="1" applyAlignment="1">
      <alignment horizontal="right"/>
    </xf>
    <xf numFmtId="0" fontId="6" fillId="18" borderId="3" xfId="0" applyNumberFormat="1" applyFont="1" applyFill="1" applyBorder="1" applyAlignment="1">
      <alignment horizontal="right"/>
    </xf>
    <xf numFmtId="165" fontId="2" fillId="0" borderId="0" xfId="0" applyNumberFormat="1" applyFont="1" applyAlignment="1">
      <alignment horizontal="center"/>
    </xf>
    <xf numFmtId="165" fontId="2" fillId="42" borderId="13" xfId="0" applyNumberFormat="1" applyFont="1" applyFill="1" applyBorder="1" applyAlignment="1">
      <alignment horizontal="right"/>
    </xf>
    <xf numFmtId="165" fontId="9" fillId="0" borderId="0" xfId="0" applyNumberFormat="1" applyFont="1" applyFill="1"/>
    <xf numFmtId="165" fontId="2" fillId="42" borderId="16" xfId="0" applyNumberFormat="1" applyFont="1" applyFill="1" applyBorder="1"/>
    <xf numFmtId="165" fontId="2" fillId="42" borderId="3" xfId="0" applyNumberFormat="1" applyFont="1" applyFill="1" applyBorder="1"/>
    <xf numFmtId="165" fontId="2" fillId="6" borderId="0" xfId="0" applyNumberFormat="1" applyFont="1" applyFill="1" applyBorder="1"/>
    <xf numFmtId="165" fontId="2" fillId="22" borderId="0" xfId="0" applyNumberFormat="1" applyFont="1" applyFill="1"/>
    <xf numFmtId="165" fontId="6" fillId="6" borderId="16" xfId="0" applyNumberFormat="1" applyFont="1" applyFill="1" applyBorder="1" applyAlignment="1">
      <alignment horizontal="center"/>
    </xf>
    <xf numFmtId="165" fontId="42" fillId="6" borderId="12" xfId="0" applyNumberFormat="1" applyFont="1" applyFill="1" applyBorder="1"/>
    <xf numFmtId="165" fontId="6" fillId="6" borderId="12" xfId="0" applyNumberFormat="1" applyFont="1" applyFill="1" applyBorder="1"/>
    <xf numFmtId="0" fontId="32" fillId="6" borderId="12" xfId="0" applyNumberFormat="1" applyFont="1" applyFill="1" applyBorder="1" applyAlignment="1">
      <alignment horizontal="center"/>
    </xf>
    <xf numFmtId="165" fontId="43" fillId="6" borderId="12" xfId="0" applyNumberFormat="1" applyFont="1" applyFill="1" applyBorder="1"/>
    <xf numFmtId="0" fontId="6" fillId="6" borderId="12" xfId="0" applyNumberFormat="1" applyFont="1" applyFill="1" applyBorder="1" applyAlignment="1">
      <alignment horizontal="center"/>
    </xf>
    <xf numFmtId="165" fontId="44" fillId="6" borderId="12" xfId="0" applyNumberFormat="1" applyFont="1" applyFill="1" applyBorder="1"/>
    <xf numFmtId="0" fontId="6" fillId="6" borderId="12" xfId="0" applyNumberFormat="1" applyFont="1" applyFill="1" applyBorder="1"/>
    <xf numFmtId="0" fontId="6" fillId="6" borderId="17" xfId="0" applyNumberFormat="1" applyFont="1" applyFill="1" applyBorder="1"/>
    <xf numFmtId="165" fontId="45" fillId="6" borderId="12" xfId="0" applyNumberFormat="1" applyFont="1" applyFill="1" applyBorder="1"/>
    <xf numFmtId="0" fontId="6" fillId="18" borderId="13" xfId="0" applyNumberFormat="1" applyFont="1" applyFill="1" applyBorder="1" applyAlignment="1">
      <alignment horizontal="right"/>
    </xf>
    <xf numFmtId="9" fontId="6" fillId="6" borderId="13" xfId="3" applyFont="1" applyFill="1" applyBorder="1" applyAlignment="1">
      <alignment horizontal="left"/>
    </xf>
    <xf numFmtId="9" fontId="6" fillId="6" borderId="12" xfId="3" applyFont="1" applyFill="1" applyBorder="1"/>
    <xf numFmtId="165" fontId="6" fillId="6" borderId="12" xfId="0" applyNumberFormat="1" applyFont="1" applyFill="1" applyBorder="1" applyAlignment="1">
      <alignment horizontal="center"/>
    </xf>
    <xf numFmtId="168" fontId="6" fillId="6" borderId="12" xfId="3" applyNumberFormat="1" applyFont="1" applyFill="1" applyBorder="1"/>
    <xf numFmtId="165" fontId="6" fillId="6" borderId="13" xfId="0" applyNumberFormat="1" applyFont="1" applyFill="1" applyBorder="1" applyAlignment="1">
      <alignment horizontal="right"/>
    </xf>
    <xf numFmtId="165" fontId="9" fillId="6" borderId="16" xfId="0" applyNumberFormat="1" applyFont="1" applyFill="1" applyBorder="1"/>
    <xf numFmtId="165" fontId="9" fillId="6" borderId="12" xfId="0" applyNumberFormat="1" applyFont="1" applyFill="1" applyBorder="1"/>
    <xf numFmtId="165" fontId="6" fillId="5" borderId="12" xfId="0" applyNumberFormat="1" applyFont="1" applyFill="1" applyBorder="1"/>
    <xf numFmtId="165" fontId="6" fillId="22" borderId="12" xfId="0" applyNumberFormat="1" applyFont="1" applyFill="1" applyBorder="1"/>
    <xf numFmtId="165" fontId="6" fillId="6" borderId="0" xfId="3" applyNumberFormat="1" applyFont="1" applyFill="1" applyBorder="1"/>
    <xf numFmtId="165" fontId="9" fillId="0" borderId="0" xfId="3" applyNumberFormat="1" applyFont="1" applyFill="1" applyBorder="1"/>
    <xf numFmtId="165" fontId="6" fillId="6" borderId="6" xfId="0" applyNumberFormat="1" applyFont="1" applyFill="1" applyBorder="1" applyAlignment="1">
      <alignment horizontal="right"/>
    </xf>
    <xf numFmtId="0" fontId="6" fillId="18" borderId="6" xfId="0" applyNumberFormat="1" applyFont="1" applyFill="1" applyBorder="1" applyAlignment="1">
      <alignment horizontal="right"/>
    </xf>
    <xf numFmtId="165" fontId="2" fillId="42" borderId="6" xfId="0" applyNumberFormat="1" applyFont="1" applyFill="1" applyBorder="1" applyAlignment="1">
      <alignment horizontal="right"/>
    </xf>
    <xf numFmtId="165" fontId="2" fillId="42" borderId="5" xfId="0" applyNumberFormat="1" applyFont="1" applyFill="1" applyBorder="1"/>
    <xf numFmtId="165" fontId="2" fillId="42" borderId="6" xfId="0" applyNumberFormat="1" applyFont="1" applyFill="1" applyBorder="1"/>
    <xf numFmtId="165" fontId="6" fillId="6" borderId="2" xfId="3" applyNumberFormat="1" applyFont="1" applyFill="1" applyBorder="1"/>
    <xf numFmtId="165" fontId="6" fillId="6" borderId="16" xfId="3" applyNumberFormat="1" applyFont="1" applyFill="1" applyBorder="1"/>
    <xf numFmtId="165" fontId="6" fillId="6" borderId="12" xfId="3" applyNumberFormat="1" applyFont="1" applyFill="1" applyBorder="1"/>
    <xf numFmtId="165" fontId="6" fillId="6" borderId="12" xfId="0" applyNumberFormat="1" applyFont="1" applyFill="1" applyBorder="1" applyAlignment="1">
      <alignment horizontal="right"/>
    </xf>
    <xf numFmtId="165" fontId="6" fillId="6" borderId="17" xfId="0" applyNumberFormat="1" applyFont="1" applyFill="1" applyBorder="1"/>
    <xf numFmtId="0" fontId="46" fillId="0" borderId="0" xfId="0" applyNumberFormat="1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center"/>
    </xf>
    <xf numFmtId="0" fontId="9" fillId="0" borderId="0" xfId="0" applyNumberFormat="1" applyFont="1" applyFill="1" applyBorder="1"/>
    <xf numFmtId="165" fontId="18" fillId="0" borderId="0" xfId="0" applyNumberFormat="1" applyFont="1"/>
    <xf numFmtId="165" fontId="9" fillId="43" borderId="0" xfId="0" applyNumberFormat="1" applyFont="1" applyFill="1" applyBorder="1"/>
    <xf numFmtId="0" fontId="9" fillId="43" borderId="0" xfId="0" applyNumberFormat="1" applyFont="1" applyFill="1" applyBorder="1" applyAlignment="1">
      <alignment horizontal="left"/>
    </xf>
    <xf numFmtId="165" fontId="6" fillId="44" borderId="1" xfId="3" applyNumberFormat="1" applyFont="1" applyFill="1" applyBorder="1"/>
    <xf numFmtId="165" fontId="6" fillId="44" borderId="2" xfId="3" applyNumberFormat="1" applyFont="1" applyFill="1" applyBorder="1"/>
    <xf numFmtId="0" fontId="6" fillId="44" borderId="2" xfId="0" applyNumberFormat="1" applyFont="1" applyFill="1" applyBorder="1" applyAlignment="1">
      <alignment horizontal="center"/>
    </xf>
    <xf numFmtId="165" fontId="6" fillId="44" borderId="2" xfId="0" applyNumberFormat="1" applyFont="1" applyFill="1" applyBorder="1" applyAlignment="1">
      <alignment horizontal="center"/>
    </xf>
    <xf numFmtId="0" fontId="6" fillId="44" borderId="2" xfId="0" applyNumberFormat="1" applyFont="1" applyFill="1" applyBorder="1"/>
    <xf numFmtId="165" fontId="6" fillId="44" borderId="2" xfId="0" applyNumberFormat="1" applyFont="1" applyFill="1" applyBorder="1"/>
    <xf numFmtId="0" fontId="6" fillId="44" borderId="4" xfId="0" applyNumberFormat="1" applyFont="1" applyFill="1" applyBorder="1"/>
    <xf numFmtId="165" fontId="6" fillId="0" borderId="0" xfId="3" applyNumberFormat="1" applyFont="1" applyFill="1" applyBorder="1"/>
    <xf numFmtId="165" fontId="9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/>
    <xf numFmtId="165" fontId="6" fillId="6" borderId="7" xfId="0" applyNumberFormat="1" applyFont="1" applyFill="1" applyBorder="1" applyAlignment="1">
      <alignment horizontal="right"/>
    </xf>
    <xf numFmtId="0" fontId="46" fillId="13" borderId="13" xfId="0" applyNumberFormat="1" applyFont="1" applyFill="1" applyBorder="1" applyAlignment="1">
      <alignment horizontal="center"/>
    </xf>
    <xf numFmtId="0" fontId="9" fillId="0" borderId="13" xfId="0" applyNumberFormat="1" applyFont="1" applyFill="1" applyBorder="1" applyAlignment="1">
      <alignment horizontal="center"/>
    </xf>
    <xf numFmtId="165" fontId="2" fillId="0" borderId="13" xfId="0" applyNumberFormat="1" applyFont="1" applyBorder="1"/>
    <xf numFmtId="165" fontId="6" fillId="44" borderId="16" xfId="0" applyNumberFormat="1" applyFont="1" applyFill="1" applyBorder="1"/>
    <xf numFmtId="165" fontId="6" fillId="44" borderId="12" xfId="0" applyNumberFormat="1" applyFont="1" applyFill="1" applyBorder="1"/>
    <xf numFmtId="0" fontId="32" fillId="44" borderId="12" xfId="0" applyNumberFormat="1" applyFont="1" applyFill="1" applyBorder="1" applyAlignment="1">
      <alignment horizontal="center"/>
    </xf>
    <xf numFmtId="165" fontId="6" fillId="44" borderId="12" xfId="0" applyNumberFormat="1" applyFont="1" applyFill="1" applyBorder="1" applyAlignment="1">
      <alignment horizontal="right"/>
    </xf>
    <xf numFmtId="0" fontId="6" fillId="44" borderId="12" xfId="0" applyNumberFormat="1" applyFont="1" applyFill="1" applyBorder="1" applyAlignment="1">
      <alignment horizontal="center"/>
    </xf>
    <xf numFmtId="0" fontId="6" fillId="44" borderId="12" xfId="0" applyNumberFormat="1" applyFont="1" applyFill="1" applyBorder="1"/>
    <xf numFmtId="0" fontId="6" fillId="44" borderId="17" xfId="0" applyNumberFormat="1" applyFont="1" applyFill="1" applyBorder="1"/>
    <xf numFmtId="165" fontId="2" fillId="0" borderId="0" xfId="0" applyNumberFormat="1" applyFont="1" applyAlignment="1">
      <alignment horizontal="right"/>
    </xf>
    <xf numFmtId="0" fontId="2" fillId="0" borderId="0" xfId="0" applyNumberFormat="1" applyFont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165" fontId="2" fillId="43" borderId="0" xfId="0" applyNumberFormat="1" applyFont="1" applyFill="1"/>
    <xf numFmtId="0" fontId="46" fillId="12" borderId="13" xfId="0" applyNumberFormat="1" applyFont="1" applyFill="1" applyBorder="1" applyAlignment="1">
      <alignment horizontal="center"/>
    </xf>
    <xf numFmtId="0" fontId="2" fillId="0" borderId="13" xfId="0" applyNumberFormat="1" applyFont="1" applyBorder="1" applyAlignment="1">
      <alignment horizontal="center"/>
    </xf>
    <xf numFmtId="165" fontId="2" fillId="44" borderId="12" xfId="0" applyNumberFormat="1" applyFont="1" applyFill="1" applyBorder="1"/>
    <xf numFmtId="0" fontId="3" fillId="28" borderId="13" xfId="0" applyNumberFormat="1" applyFont="1" applyFill="1" applyBorder="1" applyAlignment="1">
      <alignment horizontal="center"/>
    </xf>
    <xf numFmtId="0" fontId="3" fillId="2" borderId="13" xfId="0" applyNumberFormat="1" applyFont="1" applyFill="1" applyBorder="1" applyAlignment="1">
      <alignment horizontal="center"/>
    </xf>
    <xf numFmtId="165" fontId="2" fillId="0" borderId="13" xfId="0" applyNumberFormat="1" applyFont="1" applyBorder="1" applyAlignment="1">
      <alignment horizontal="left"/>
    </xf>
    <xf numFmtId="165" fontId="2" fillId="7" borderId="16" xfId="0" applyNumberFormat="1" applyFont="1" applyFill="1" applyBorder="1"/>
    <xf numFmtId="0" fontId="2" fillId="7" borderId="12" xfId="0" applyNumberFormat="1" applyFont="1" applyFill="1" applyBorder="1"/>
    <xf numFmtId="165" fontId="2" fillId="7" borderId="12" xfId="0" applyNumberFormat="1" applyFont="1" applyFill="1" applyBorder="1"/>
    <xf numFmtId="165" fontId="6" fillId="44" borderId="24" xfId="0" applyNumberFormat="1" applyFont="1" applyFill="1" applyBorder="1"/>
    <xf numFmtId="0" fontId="6" fillId="44" borderId="14" xfId="0" applyNumberFormat="1" applyFont="1" applyFill="1" applyBorder="1"/>
    <xf numFmtId="165" fontId="6" fillId="44" borderId="14" xfId="1" applyNumberFormat="1" applyFont="1" applyFill="1" applyBorder="1"/>
    <xf numFmtId="165" fontId="6" fillId="6" borderId="0" xfId="0" applyNumberFormat="1" applyFont="1" applyFill="1" applyAlignment="1">
      <alignment horizontal="center"/>
    </xf>
    <xf numFmtId="0" fontId="2" fillId="0" borderId="0" xfId="3" applyNumberFormat="1" applyFont="1" applyAlignment="1">
      <alignment wrapText="1"/>
    </xf>
    <xf numFmtId="0" fontId="2" fillId="0" borderId="14" xfId="0" applyNumberFormat="1" applyFont="1" applyBorder="1" applyAlignment="1">
      <alignment horizontal="center"/>
    </xf>
    <xf numFmtId="165" fontId="2" fillId="13" borderId="14" xfId="0" applyNumberFormat="1" applyFont="1" applyFill="1" applyBorder="1"/>
    <xf numFmtId="0" fontId="2" fillId="0" borderId="14" xfId="0" applyNumberFormat="1" applyFont="1" applyBorder="1"/>
    <xf numFmtId="165" fontId="2" fillId="0" borderId="14" xfId="0" applyNumberFormat="1" applyFont="1" applyBorder="1"/>
    <xf numFmtId="165" fontId="6" fillId="14" borderId="0" xfId="0" applyNumberFormat="1" applyFont="1" applyFill="1"/>
    <xf numFmtId="0" fontId="32" fillId="14" borderId="0" xfId="0" applyNumberFormat="1" applyFont="1" applyFill="1" applyAlignment="1">
      <alignment horizontal="center"/>
    </xf>
    <xf numFmtId="0" fontId="2" fillId="0" borderId="0" xfId="0" applyNumberFormat="1" applyFont="1" applyBorder="1"/>
    <xf numFmtId="165" fontId="6" fillId="44" borderId="0" xfId="0" applyNumberFormat="1" applyFont="1" applyFill="1"/>
    <xf numFmtId="0" fontId="32" fillId="44" borderId="0" xfId="0" applyNumberFormat="1" applyFont="1" applyFill="1" applyAlignment="1">
      <alignment horizontal="center"/>
    </xf>
    <xf numFmtId="0" fontId="9" fillId="5" borderId="20" xfId="0" applyNumberFormat="1" applyFont="1" applyFill="1" applyBorder="1"/>
    <xf numFmtId="165" fontId="6" fillId="6" borderId="0" xfId="0" applyNumberFormat="1" applyFont="1" applyFill="1" applyBorder="1" applyAlignment="1">
      <alignment horizontal="right"/>
    </xf>
    <xf numFmtId="0" fontId="6" fillId="18" borderId="0" xfId="0" applyNumberFormat="1" applyFont="1" applyFill="1" applyBorder="1" applyAlignment="1">
      <alignment horizontal="right"/>
    </xf>
    <xf numFmtId="0" fontId="2" fillId="0" borderId="18" xfId="0" applyNumberFormat="1" applyFont="1" applyBorder="1" applyAlignment="1">
      <alignment horizontal="center"/>
    </xf>
    <xf numFmtId="165" fontId="2" fillId="0" borderId="18" xfId="0" applyNumberFormat="1" applyFont="1" applyBorder="1"/>
    <xf numFmtId="0" fontId="46" fillId="0" borderId="0" xfId="0" applyNumberFormat="1" applyFont="1" applyFill="1" applyAlignment="1">
      <alignment horizontal="center"/>
    </xf>
    <xf numFmtId="165" fontId="2" fillId="13" borderId="0" xfId="0" applyNumberFormat="1" applyFont="1" applyFill="1"/>
    <xf numFmtId="165" fontId="12" fillId="2" borderId="16" xfId="0" applyNumberFormat="1" applyFont="1" applyFill="1" applyBorder="1"/>
    <xf numFmtId="165" fontId="47" fillId="2" borderId="12" xfId="0" applyNumberFormat="1" applyFont="1" applyFill="1" applyBorder="1"/>
    <xf numFmtId="165" fontId="12" fillId="2" borderId="12" xfId="0" applyNumberFormat="1" applyFont="1" applyFill="1" applyBorder="1"/>
    <xf numFmtId="0" fontId="48" fillId="2" borderId="12" xfId="0" applyNumberFormat="1" applyFont="1" applyFill="1" applyBorder="1" applyAlignment="1">
      <alignment horizontal="center"/>
    </xf>
    <xf numFmtId="0" fontId="12" fillId="2" borderId="12" xfId="0" applyNumberFormat="1" applyFont="1" applyFill="1" applyBorder="1" applyAlignment="1">
      <alignment horizontal="center"/>
    </xf>
    <xf numFmtId="0" fontId="12" fillId="2" borderId="12" xfId="0" applyNumberFormat="1" applyFont="1" applyFill="1" applyBorder="1"/>
    <xf numFmtId="165" fontId="47" fillId="2" borderId="12" xfId="0" applyNumberFormat="1" applyFont="1" applyFill="1" applyBorder="1" applyAlignment="1">
      <alignment horizontal="right"/>
    </xf>
    <xf numFmtId="0" fontId="47" fillId="2" borderId="12" xfId="0" applyNumberFormat="1" applyFont="1" applyFill="1" applyBorder="1" applyAlignment="1">
      <alignment horizontal="right"/>
    </xf>
    <xf numFmtId="9" fontId="12" fillId="2" borderId="12" xfId="3" applyFont="1" applyFill="1" applyBorder="1"/>
    <xf numFmtId="165" fontId="12" fillId="2" borderId="12" xfId="0" applyNumberFormat="1" applyFont="1" applyFill="1" applyBorder="1" applyAlignment="1">
      <alignment horizontal="center"/>
    </xf>
    <xf numFmtId="168" fontId="12" fillId="2" borderId="12" xfId="3" applyNumberFormat="1" applyFont="1" applyFill="1" applyBorder="1"/>
    <xf numFmtId="165" fontId="12" fillId="2" borderId="13" xfId="0" applyNumberFormat="1" applyFont="1" applyFill="1" applyBorder="1" applyAlignment="1">
      <alignment horizontal="right"/>
    </xf>
    <xf numFmtId="165" fontId="49" fillId="0" borderId="0" xfId="0" applyNumberFormat="1" applyFont="1" applyFill="1"/>
    <xf numFmtId="165" fontId="12" fillId="42" borderId="5" xfId="0" applyNumberFormat="1" applyFont="1" applyFill="1" applyBorder="1"/>
    <xf numFmtId="165" fontId="12" fillId="42" borderId="6" xfId="0" applyNumberFormat="1" applyFont="1" applyFill="1" applyBorder="1"/>
    <xf numFmtId="165" fontId="12" fillId="6" borderId="0" xfId="0" applyNumberFormat="1" applyFont="1" applyFill="1" applyBorder="1"/>
    <xf numFmtId="165" fontId="12" fillId="2" borderId="0" xfId="0" applyNumberFormat="1" applyFont="1" applyFill="1"/>
    <xf numFmtId="165" fontId="12" fillId="5" borderId="0" xfId="0" applyNumberFormat="1" applyFont="1" applyFill="1"/>
    <xf numFmtId="165" fontId="47" fillId="6" borderId="0" xfId="0" applyNumberFormat="1" applyFont="1" applyFill="1"/>
    <xf numFmtId="165" fontId="12" fillId="22" borderId="0" xfId="0" applyNumberFormat="1" applyFont="1" applyFill="1"/>
    <xf numFmtId="165" fontId="2" fillId="0" borderId="3" xfId="0" applyNumberFormat="1" applyFont="1" applyBorder="1"/>
    <xf numFmtId="165" fontId="2" fillId="5" borderId="20" xfId="0" applyNumberFormat="1" applyFont="1" applyFill="1" applyBorder="1"/>
    <xf numFmtId="165" fontId="2" fillId="0" borderId="6" xfId="0" applyNumberFormat="1" applyFont="1" applyBorder="1" applyAlignment="1">
      <alignment horizontal="center"/>
    </xf>
    <xf numFmtId="0" fontId="2" fillId="0" borderId="6" xfId="0" applyNumberFormat="1" applyFont="1" applyBorder="1" applyAlignment="1">
      <alignment horizontal="center"/>
    </xf>
    <xf numFmtId="165" fontId="9" fillId="0" borderId="0" xfId="0" applyNumberFormat="1" applyFont="1" applyAlignment="1">
      <alignment horizontal="center"/>
    </xf>
    <xf numFmtId="165" fontId="9" fillId="0" borderId="0" xfId="0" applyNumberFormat="1" applyFont="1"/>
    <xf numFmtId="165" fontId="9" fillId="5" borderId="0" xfId="0" applyNumberFormat="1" applyFont="1" applyFill="1"/>
    <xf numFmtId="165" fontId="9" fillId="5" borderId="25" xfId="0" applyNumberFormat="1" applyFont="1" applyFill="1" applyBorder="1"/>
    <xf numFmtId="0" fontId="2" fillId="5" borderId="25" xfId="0" applyNumberFormat="1" applyFont="1" applyFill="1" applyBorder="1"/>
    <xf numFmtId="9" fontId="2" fillId="5" borderId="25" xfId="3" applyFont="1" applyFill="1" applyBorder="1" applyAlignment="1">
      <alignment horizontal="center"/>
    </xf>
    <xf numFmtId="0" fontId="2" fillId="0" borderId="10" xfId="0" applyNumberFormat="1" applyFont="1" applyBorder="1" applyAlignment="1">
      <alignment horizontal="center"/>
    </xf>
    <xf numFmtId="165" fontId="6" fillId="8" borderId="3" xfId="0" applyNumberFormat="1" applyFont="1" applyFill="1" applyBorder="1" applyAlignment="1">
      <alignment horizontal="center"/>
    </xf>
    <xf numFmtId="165" fontId="2" fillId="42" borderId="8" xfId="0" applyNumberFormat="1" applyFont="1" applyFill="1" applyBorder="1"/>
    <xf numFmtId="165" fontId="6" fillId="6" borderId="16" xfId="0" applyNumberFormat="1" applyFont="1" applyFill="1" applyBorder="1"/>
    <xf numFmtId="0" fontId="50" fillId="6" borderId="12" xfId="0" applyNumberFormat="1" applyFont="1" applyFill="1" applyBorder="1"/>
    <xf numFmtId="165" fontId="51" fillId="6" borderId="12" xfId="0" applyNumberFormat="1" applyFont="1" applyFill="1" applyBorder="1" applyAlignment="1">
      <alignment horizontal="right"/>
    </xf>
    <xf numFmtId="0" fontId="51" fillId="18" borderId="13" xfId="0" applyNumberFormat="1" applyFont="1" applyFill="1" applyBorder="1" applyAlignment="1">
      <alignment horizontal="right"/>
    </xf>
    <xf numFmtId="9" fontId="6" fillId="6" borderId="16" xfId="3" applyFont="1" applyFill="1" applyBorder="1" applyAlignment="1">
      <alignment horizontal="center"/>
    </xf>
    <xf numFmtId="0" fontId="52" fillId="6" borderId="12" xfId="0" applyNumberFormat="1" applyFont="1" applyFill="1" applyBorder="1" applyAlignment="1">
      <alignment horizontal="center"/>
    </xf>
    <xf numFmtId="165" fontId="6" fillId="6" borderId="12" xfId="3" applyNumberFormat="1" applyFont="1" applyFill="1" applyBorder="1" applyAlignment="1">
      <alignment horizontal="center"/>
    </xf>
    <xf numFmtId="9" fontId="6" fillId="6" borderId="12" xfId="3" applyFont="1" applyFill="1" applyBorder="1" applyAlignment="1"/>
    <xf numFmtId="9" fontId="6" fillId="6" borderId="12" xfId="3" applyFont="1" applyFill="1" applyBorder="1" applyAlignment="1">
      <alignment horizontal="center"/>
    </xf>
    <xf numFmtId="168" fontId="6" fillId="6" borderId="12" xfId="3" applyNumberFormat="1" applyFont="1" applyFill="1" applyBorder="1" applyAlignment="1">
      <alignment horizontal="center"/>
    </xf>
    <xf numFmtId="0" fontId="6" fillId="6" borderId="13" xfId="0" applyNumberFormat="1" applyFont="1" applyFill="1" applyBorder="1" applyAlignment="1">
      <alignment horizontal="center"/>
    </xf>
    <xf numFmtId="165" fontId="6" fillId="8" borderId="10" xfId="0" applyNumberFormat="1" applyFont="1" applyFill="1" applyBorder="1" applyAlignment="1">
      <alignment horizontal="center"/>
    </xf>
    <xf numFmtId="165" fontId="2" fillId="6" borderId="12" xfId="0" applyNumberFormat="1" applyFont="1" applyFill="1" applyBorder="1"/>
    <xf numFmtId="165" fontId="2" fillId="6" borderId="13" xfId="0" applyNumberFormat="1" applyFont="1" applyFill="1" applyBorder="1"/>
    <xf numFmtId="165" fontId="9" fillId="6" borderId="0" xfId="3" applyNumberFormat="1" applyFont="1" applyFill="1" applyBorder="1"/>
    <xf numFmtId="165" fontId="53" fillId="6" borderId="6" xfId="0" applyNumberFormat="1" applyFont="1" applyFill="1" applyBorder="1" applyAlignment="1">
      <alignment horizontal="right"/>
    </xf>
    <xf numFmtId="9" fontId="54" fillId="8" borderId="0" xfId="3" applyFont="1" applyFill="1" applyBorder="1"/>
    <xf numFmtId="168" fontId="9" fillId="0" borderId="0" xfId="3" applyNumberFormat="1" applyFont="1" applyFill="1" applyBorder="1"/>
    <xf numFmtId="0" fontId="9" fillId="0" borderId="6" xfId="0" applyNumberFormat="1" applyFont="1" applyFill="1" applyBorder="1" applyAlignment="1">
      <alignment horizontal="center"/>
    </xf>
    <xf numFmtId="165" fontId="9" fillId="42" borderId="6" xfId="0" applyNumberFormat="1" applyFont="1" applyFill="1" applyBorder="1" applyAlignment="1">
      <alignment horizontal="right"/>
    </xf>
    <xf numFmtId="165" fontId="9" fillId="42" borderId="0" xfId="0" applyNumberFormat="1" applyFont="1" applyFill="1"/>
    <xf numFmtId="165" fontId="9" fillId="42" borderId="6" xfId="0" applyNumberFormat="1" applyFont="1" applyFill="1" applyBorder="1"/>
    <xf numFmtId="165" fontId="9" fillId="6" borderId="0" xfId="0" applyNumberFormat="1" applyFont="1" applyFill="1" applyBorder="1"/>
    <xf numFmtId="165" fontId="9" fillId="22" borderId="0" xfId="0" applyNumberFormat="1" applyFont="1" applyFill="1"/>
    <xf numFmtId="165" fontId="6" fillId="6" borderId="6" xfId="0" applyNumberFormat="1" applyFont="1" applyFill="1" applyBorder="1" applyAlignment="1">
      <alignment horizontal="center"/>
    </xf>
    <xf numFmtId="165" fontId="9" fillId="0" borderId="0" xfId="0" applyNumberFormat="1" applyFont="1" applyBorder="1" applyAlignment="1">
      <alignment horizontal="center"/>
    </xf>
    <xf numFmtId="165" fontId="2" fillId="0" borderId="0" xfId="0" applyNumberFormat="1" applyFont="1" applyBorder="1" applyAlignment="1">
      <alignment horizontal="center"/>
    </xf>
    <xf numFmtId="168" fontId="2" fillId="0" borderId="0" xfId="3" applyNumberFormat="1" applyFont="1" applyBorder="1"/>
    <xf numFmtId="165" fontId="2" fillId="0" borderId="0" xfId="0" applyNumberFormat="1" applyFont="1" applyBorder="1" applyAlignment="1">
      <alignment horizontal="left"/>
    </xf>
    <xf numFmtId="165" fontId="2" fillId="42" borderId="0" xfId="0" applyNumberFormat="1" applyFont="1" applyFill="1"/>
    <xf numFmtId="0" fontId="6" fillId="18" borderId="6" xfId="0" applyNumberFormat="1" applyFont="1" applyFill="1" applyBorder="1" applyAlignment="1">
      <alignment horizontal="center"/>
    </xf>
    <xf numFmtId="9" fontId="2" fillId="0" borderId="19" xfId="3" applyFont="1" applyBorder="1"/>
    <xf numFmtId="9" fontId="54" fillId="45" borderId="0" xfId="3" applyFont="1" applyFill="1" applyBorder="1"/>
    <xf numFmtId="165" fontId="9" fillId="0" borderId="0" xfId="0" applyNumberFormat="1" applyFont="1" applyFill="1" applyBorder="1" applyAlignment="1"/>
    <xf numFmtId="165" fontId="2" fillId="42" borderId="5" xfId="0" applyNumberFormat="1" applyFont="1" applyFill="1" applyBorder="1" applyAlignment="1">
      <alignment horizontal="right"/>
    </xf>
    <xf numFmtId="165" fontId="9" fillId="7" borderId="0" xfId="0" applyNumberFormat="1" applyFont="1" applyFill="1" applyBorder="1"/>
    <xf numFmtId="165" fontId="9" fillId="7" borderId="0" xfId="0" applyNumberFormat="1" applyFont="1" applyFill="1"/>
    <xf numFmtId="9" fontId="6" fillId="0" borderId="0" xfId="3" applyFont="1" applyFill="1" applyBorder="1"/>
    <xf numFmtId="165" fontId="2" fillId="0" borderId="0" xfId="3" applyNumberFormat="1" applyFont="1" applyBorder="1"/>
    <xf numFmtId="165" fontId="9" fillId="0" borderId="0" xfId="3" applyNumberFormat="1" applyFont="1" applyBorder="1"/>
    <xf numFmtId="165" fontId="6" fillId="44" borderId="6" xfId="0" applyNumberFormat="1" applyFont="1" applyFill="1" applyBorder="1" applyAlignment="1">
      <alignment horizontal="center"/>
    </xf>
    <xf numFmtId="0" fontId="6" fillId="14" borderId="6" xfId="0" applyNumberFormat="1" applyFont="1" applyFill="1" applyBorder="1" applyAlignment="1">
      <alignment horizontal="center"/>
    </xf>
    <xf numFmtId="165" fontId="6" fillId="44" borderId="6" xfId="0" applyNumberFormat="1" applyFont="1" applyFill="1" applyBorder="1" applyAlignment="1">
      <alignment horizontal="right"/>
    </xf>
    <xf numFmtId="9" fontId="2" fillId="0" borderId="0" xfId="3" applyFont="1" applyBorder="1" applyAlignment="1">
      <alignment horizontal="right"/>
    </xf>
    <xf numFmtId="165" fontId="2" fillId="0" borderId="0" xfId="0" applyNumberFormat="1" applyFont="1" applyBorder="1" applyAlignment="1"/>
    <xf numFmtId="3" fontId="2" fillId="0" borderId="0" xfId="0" applyNumberFormat="1" applyFont="1" applyBorder="1"/>
    <xf numFmtId="9" fontId="2" fillId="0" borderId="0" xfId="0" applyNumberFormat="1" applyFont="1" applyBorder="1"/>
    <xf numFmtId="10" fontId="2" fillId="0" borderId="0" xfId="0" applyNumberFormat="1" applyFont="1" applyBorder="1"/>
    <xf numFmtId="168" fontId="54" fillId="45" borderId="0" xfId="3" applyNumberFormat="1" applyFont="1" applyFill="1" applyBorder="1"/>
    <xf numFmtId="9" fontId="54" fillId="0" borderId="0" xfId="3" applyFont="1" applyFill="1" applyBorder="1"/>
    <xf numFmtId="165" fontId="2" fillId="42" borderId="6" xfId="0" applyNumberFormat="1" applyFont="1" applyFill="1" applyBorder="1" applyAlignment="1">
      <alignment horizontal="center"/>
    </xf>
    <xf numFmtId="165" fontId="2" fillId="6" borderId="0" xfId="0" applyNumberFormat="1" applyFont="1" applyFill="1" applyBorder="1" applyAlignment="1">
      <alignment horizontal="center"/>
    </xf>
    <xf numFmtId="9" fontId="55" fillId="30" borderId="14" xfId="3" applyFont="1" applyFill="1" applyBorder="1"/>
    <xf numFmtId="165" fontId="6" fillId="30" borderId="14" xfId="0" applyNumberFormat="1" applyFont="1" applyFill="1" applyBorder="1"/>
    <xf numFmtId="168" fontId="2" fillId="0" borderId="14" xfId="3" applyNumberFormat="1" applyFont="1" applyBorder="1"/>
    <xf numFmtId="165" fontId="2" fillId="0" borderId="0" xfId="3" applyNumberFormat="1" applyFont="1"/>
    <xf numFmtId="165" fontId="6" fillId="6" borderId="0" xfId="2" applyNumberFormat="1" applyFont="1" applyFill="1"/>
    <xf numFmtId="165" fontId="6" fillId="6" borderId="10" xfId="0" applyNumberFormat="1" applyFont="1" applyFill="1" applyBorder="1" applyAlignment="1">
      <alignment horizontal="right"/>
    </xf>
    <xf numFmtId="165" fontId="2" fillId="42" borderId="0" xfId="3" applyNumberFormat="1" applyFont="1" applyFill="1"/>
    <xf numFmtId="168" fontId="6" fillId="25" borderId="12" xfId="3" applyNumberFormat="1" applyFont="1" applyFill="1" applyBorder="1"/>
    <xf numFmtId="165" fontId="56" fillId="6" borderId="13" xfId="0" applyNumberFormat="1" applyFont="1" applyFill="1" applyBorder="1" applyAlignment="1"/>
    <xf numFmtId="165" fontId="56" fillId="6" borderId="0" xfId="0" applyNumberFormat="1" applyFont="1" applyFill="1" applyBorder="1" applyAlignment="1"/>
    <xf numFmtId="165" fontId="56" fillId="6" borderId="0" xfId="0" applyNumberFormat="1" applyFont="1" applyFill="1"/>
    <xf numFmtId="165" fontId="56" fillId="6" borderId="6" xfId="0" applyNumberFormat="1" applyFont="1" applyFill="1" applyBorder="1" applyAlignment="1">
      <alignment horizontal="center"/>
    </xf>
    <xf numFmtId="165" fontId="56" fillId="6" borderId="0" xfId="0" applyNumberFormat="1" applyFont="1" applyFill="1" applyBorder="1" applyAlignment="1">
      <alignment horizontal="center"/>
    </xf>
    <xf numFmtId="165" fontId="6" fillId="36" borderId="0" xfId="0" applyNumberFormat="1" applyFont="1" applyFill="1"/>
    <xf numFmtId="0" fontId="32" fillId="36" borderId="0" xfId="0" applyNumberFormat="1" applyFont="1" applyFill="1" applyAlignment="1">
      <alignment horizontal="center"/>
    </xf>
    <xf numFmtId="0" fontId="6" fillId="36" borderId="0" xfId="0" applyNumberFormat="1" applyFont="1" applyFill="1" applyAlignment="1">
      <alignment horizontal="center"/>
    </xf>
    <xf numFmtId="0" fontId="6" fillId="36" borderId="0" xfId="0" applyNumberFormat="1" applyFont="1" applyFill="1"/>
    <xf numFmtId="165" fontId="6" fillId="36" borderId="0" xfId="0" applyNumberFormat="1" applyFont="1" applyFill="1" applyAlignment="1">
      <alignment horizontal="right"/>
    </xf>
    <xf numFmtId="0" fontId="6" fillId="36" borderId="10" xfId="0" applyNumberFormat="1" applyFont="1" applyFill="1" applyBorder="1" applyAlignment="1">
      <alignment horizontal="right"/>
    </xf>
    <xf numFmtId="9" fontId="6" fillId="36" borderId="0" xfId="3" applyFont="1" applyFill="1"/>
    <xf numFmtId="165" fontId="6" fillId="36" borderId="0" xfId="0" applyNumberFormat="1" applyFont="1" applyFill="1" applyAlignment="1">
      <alignment horizontal="center"/>
    </xf>
    <xf numFmtId="168" fontId="6" fillId="36" borderId="0" xfId="3" applyNumberFormat="1" applyFont="1" applyFill="1"/>
    <xf numFmtId="165" fontId="6" fillId="36" borderId="10" xfId="0" applyNumberFormat="1" applyFont="1" applyFill="1" applyBorder="1" applyAlignment="1">
      <alignment horizontal="right"/>
    </xf>
    <xf numFmtId="165" fontId="6" fillId="36" borderId="16" xfId="0" applyNumberFormat="1" applyFont="1" applyFill="1" applyBorder="1"/>
    <xf numFmtId="165" fontId="6" fillId="36" borderId="12" xfId="0" applyNumberFormat="1" applyFont="1" applyFill="1" applyBorder="1"/>
    <xf numFmtId="165" fontId="2" fillId="36" borderId="12" xfId="0" applyNumberFormat="1" applyFont="1" applyFill="1" applyBorder="1"/>
    <xf numFmtId="165" fontId="2" fillId="36" borderId="17" xfId="0" applyNumberFormat="1" applyFont="1" applyFill="1" applyBorder="1"/>
    <xf numFmtId="0" fontId="6" fillId="6" borderId="0" xfId="0" applyNumberFormat="1" applyFont="1" applyFill="1" applyAlignment="1">
      <alignment horizontal="right"/>
    </xf>
    <xf numFmtId="165" fontId="2" fillId="42" borderId="0" xfId="0" applyNumberFormat="1" applyFont="1" applyFill="1" applyAlignment="1">
      <alignment horizontal="right"/>
    </xf>
    <xf numFmtId="165" fontId="2" fillId="0" borderId="6" xfId="0" applyNumberFormat="1" applyFont="1" applyBorder="1"/>
    <xf numFmtId="0" fontId="9" fillId="43" borderId="0" xfId="0" applyNumberFormat="1" applyFont="1" applyFill="1" applyBorder="1"/>
    <xf numFmtId="174" fontId="6" fillId="6" borderId="0" xfId="3" applyNumberFormat="1" applyFont="1" applyFill="1" applyBorder="1"/>
    <xf numFmtId="175" fontId="6" fillId="6" borderId="0" xfId="3" applyNumberFormat="1" applyFont="1" applyFill="1"/>
    <xf numFmtId="175" fontId="6" fillId="6" borderId="0" xfId="3" applyNumberFormat="1" applyFont="1" applyFill="1" applyBorder="1"/>
    <xf numFmtId="165" fontId="12" fillId="30" borderId="16" xfId="0" applyNumberFormat="1" applyFont="1" applyFill="1" applyBorder="1"/>
    <xf numFmtId="165" fontId="47" fillId="30" borderId="12" xfId="0" applyNumberFormat="1" applyFont="1" applyFill="1" applyBorder="1"/>
    <xf numFmtId="165" fontId="12" fillId="30" borderId="12" xfId="0" applyNumberFormat="1" applyFont="1" applyFill="1" applyBorder="1"/>
    <xf numFmtId="0" fontId="48" fillId="30" borderId="12" xfId="0" applyNumberFormat="1" applyFont="1" applyFill="1" applyBorder="1" applyAlignment="1">
      <alignment horizontal="center"/>
    </xf>
    <xf numFmtId="0" fontId="12" fillId="30" borderId="12" xfId="0" applyNumberFormat="1" applyFont="1" applyFill="1" applyBorder="1" applyAlignment="1">
      <alignment horizontal="center"/>
    </xf>
    <xf numFmtId="0" fontId="12" fillId="30" borderId="12" xfId="0" applyNumberFormat="1" applyFont="1" applyFill="1" applyBorder="1"/>
    <xf numFmtId="165" fontId="49" fillId="30" borderId="12" xfId="0" applyNumberFormat="1" applyFont="1" applyFill="1" applyBorder="1" applyAlignment="1">
      <alignment horizontal="right"/>
    </xf>
    <xf numFmtId="0" fontId="47" fillId="30" borderId="12" xfId="0" applyNumberFormat="1" applyFont="1" applyFill="1" applyBorder="1" applyAlignment="1">
      <alignment horizontal="right"/>
    </xf>
    <xf numFmtId="9" fontId="12" fillId="30" borderId="12" xfId="3" applyFont="1" applyFill="1" applyBorder="1"/>
    <xf numFmtId="165" fontId="12" fillId="30" borderId="12" xfId="0" applyNumberFormat="1" applyFont="1" applyFill="1" applyBorder="1" applyAlignment="1">
      <alignment horizontal="center"/>
    </xf>
    <xf numFmtId="168" fontId="12" fillId="30" borderId="12" xfId="3" applyNumberFormat="1" applyFont="1" applyFill="1" applyBorder="1"/>
    <xf numFmtId="165" fontId="12" fillId="30" borderId="13" xfId="0" applyNumberFormat="1" applyFont="1" applyFill="1" applyBorder="1" applyAlignment="1">
      <alignment horizontal="right"/>
    </xf>
    <xf numFmtId="165" fontId="49" fillId="30" borderId="0" xfId="0" applyNumberFormat="1" applyFont="1" applyFill="1"/>
    <xf numFmtId="165" fontId="12" fillId="30" borderId="5" xfId="0" applyNumberFormat="1" applyFont="1" applyFill="1" applyBorder="1"/>
    <xf numFmtId="165" fontId="12" fillId="30" borderId="6" xfId="0" applyNumberFormat="1" applyFont="1" applyFill="1" applyBorder="1"/>
    <xf numFmtId="165" fontId="12" fillId="30" borderId="0" xfId="0" applyNumberFormat="1" applyFont="1" applyFill="1" applyBorder="1"/>
    <xf numFmtId="165" fontId="12" fillId="30" borderId="0" xfId="0" applyNumberFormat="1" applyFont="1" applyFill="1"/>
    <xf numFmtId="165" fontId="47" fillId="30" borderId="0" xfId="0" applyNumberFormat="1" applyFont="1" applyFill="1"/>
    <xf numFmtId="170" fontId="54" fillId="8" borderId="0" xfId="3" applyNumberFormat="1" applyFont="1" applyFill="1" applyBorder="1"/>
    <xf numFmtId="170" fontId="54" fillId="45" borderId="0" xfId="3" applyNumberFormat="1" applyFont="1" applyFill="1" applyBorder="1"/>
    <xf numFmtId="10" fontId="54" fillId="45" borderId="0" xfId="3" applyNumberFormat="1" applyFont="1" applyFill="1" applyBorder="1"/>
    <xf numFmtId="170" fontId="2" fillId="0" borderId="0" xfId="3" applyNumberFormat="1" applyFont="1" applyBorder="1"/>
    <xf numFmtId="10" fontId="55" fillId="30" borderId="14" xfId="3" applyNumberFormat="1" applyFont="1" applyFill="1" applyBorder="1"/>
    <xf numFmtId="169" fontId="6" fillId="25" borderId="0" xfId="3" applyNumberFormat="1" applyFont="1" applyFill="1"/>
    <xf numFmtId="169" fontId="57" fillId="25" borderId="0" xfId="3" applyNumberFormat="1" applyFont="1" applyFill="1"/>
    <xf numFmtId="169" fontId="6" fillId="25" borderId="12" xfId="3" applyNumberFormat="1" applyFont="1" applyFill="1" applyBorder="1"/>
    <xf numFmtId="10" fontId="6" fillId="25" borderId="14" xfId="3" applyNumberFormat="1" applyFont="1" applyFill="1" applyBorder="1"/>
    <xf numFmtId="0" fontId="7" fillId="0" borderId="0" xfId="0" applyFont="1"/>
    <xf numFmtId="0" fontId="13" fillId="18" borderId="12" xfId="0" applyFont="1" applyFill="1" applyBorder="1" applyAlignment="1">
      <alignment horizontal="center"/>
    </xf>
    <xf numFmtId="166" fontId="2" fillId="0" borderId="0" xfId="0" applyNumberFormat="1" applyFont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165" fontId="2" fillId="0" borderId="29" xfId="0" applyNumberFormat="1" applyFont="1" applyBorder="1"/>
    <xf numFmtId="0" fontId="2" fillId="0" borderId="30" xfId="0" applyFont="1" applyBorder="1"/>
    <xf numFmtId="0" fontId="2" fillId="0" borderId="29" xfId="0" applyFont="1" applyBorder="1"/>
    <xf numFmtId="166" fontId="2" fillId="0" borderId="14" xfId="1" applyNumberFormat="1" applyFont="1" applyBorder="1"/>
    <xf numFmtId="166" fontId="2" fillId="0" borderId="0" xfId="0" applyNumberFormat="1" applyFont="1" applyBorder="1"/>
    <xf numFmtId="166" fontId="6" fillId="6" borderId="18" xfId="0" applyNumberFormat="1" applyFont="1" applyFill="1" applyBorder="1"/>
    <xf numFmtId="0" fontId="2" fillId="0" borderId="31" xfId="0" applyFont="1" applyBorder="1"/>
    <xf numFmtId="0" fontId="2" fillId="0" borderId="19" xfId="0" applyFont="1" applyBorder="1"/>
    <xf numFmtId="0" fontId="2" fillId="0" borderId="32" xfId="0" applyFont="1" applyBorder="1"/>
    <xf numFmtId="0" fontId="58" fillId="0" borderId="0" xfId="0" applyNumberFormat="1" applyFont="1"/>
    <xf numFmtId="0" fontId="13" fillId="18" borderId="12" xfId="0" applyFont="1" applyFill="1" applyBorder="1" applyAlignment="1">
      <alignment horizontal="left"/>
    </xf>
    <xf numFmtId="164" fontId="9" fillId="0" borderId="0" xfId="0" applyNumberFormat="1" applyFont="1" applyFill="1"/>
    <xf numFmtId="164" fontId="2" fillId="0" borderId="0" xfId="2" applyNumberFormat="1" applyFont="1"/>
    <xf numFmtId="10" fontId="60" fillId="0" borderId="0" xfId="3" applyNumberFormat="1" applyFont="1"/>
    <xf numFmtId="0" fontId="60" fillId="0" borderId="0" xfId="0" applyFont="1"/>
    <xf numFmtId="164" fontId="6" fillId="25" borderId="0" xfId="0" applyNumberFormat="1" applyFont="1" applyFill="1"/>
    <xf numFmtId="164" fontId="9" fillId="13" borderId="16" xfId="0" applyNumberFormat="1" applyFont="1" applyFill="1" applyBorder="1"/>
    <xf numFmtId="164" fontId="6" fillId="6" borderId="8" xfId="0" applyNumberFormat="1" applyFont="1" applyFill="1" applyBorder="1"/>
    <xf numFmtId="165" fontId="6" fillId="25" borderId="0" xfId="0" applyNumberFormat="1" applyFont="1" applyFill="1"/>
    <xf numFmtId="0" fontId="6" fillId="25" borderId="0" xfId="0" applyFont="1" applyFill="1" applyAlignment="1">
      <alignment horizontal="center"/>
    </xf>
    <xf numFmtId="164" fontId="9" fillId="0" borderId="0" xfId="0" applyNumberFormat="1" applyFont="1"/>
    <xf numFmtId="164" fontId="9" fillId="0" borderId="0" xfId="3" applyNumberFormat="1" applyFont="1" applyFill="1"/>
    <xf numFmtId="9" fontId="2" fillId="0" borderId="0" xfId="3" applyFont="1" applyFill="1"/>
    <xf numFmtId="171" fontId="24" fillId="18" borderId="0" xfId="0" applyNumberFormat="1" applyFont="1" applyFill="1" applyAlignment="1">
      <alignment horizontal="center"/>
    </xf>
    <xf numFmtId="9" fontId="53" fillId="8" borderId="13" xfId="0" applyNumberFormat="1" applyFont="1" applyFill="1" applyBorder="1" applyAlignment="1">
      <alignment horizontal="center"/>
    </xf>
    <xf numFmtId="165" fontId="6" fillId="25" borderId="12" xfId="0" applyNumberFormat="1" applyFont="1" applyFill="1" applyBorder="1"/>
    <xf numFmtId="164" fontId="6" fillId="18" borderId="5" xfId="0" applyNumberFormat="1" applyFont="1" applyFill="1" applyBorder="1"/>
    <xf numFmtId="0" fontId="6" fillId="18" borderId="0" xfId="0" applyNumberFormat="1" applyFont="1" applyFill="1" applyBorder="1"/>
    <xf numFmtId="0" fontId="6" fillId="0" borderId="0" xfId="0" applyFont="1" applyFill="1" applyAlignment="1">
      <alignment horizontal="right"/>
    </xf>
    <xf numFmtId="164" fontId="6" fillId="0" borderId="0" xfId="0" applyNumberFormat="1" applyFont="1" applyFill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607796"/>
      <color rgb="FFEDF1F9"/>
      <color rgb="FFFFCCFF"/>
      <color rgb="FF66CCFF"/>
      <color rgb="FF66FFCC"/>
      <color rgb="FFCC66FF"/>
      <color rgb="FF00CC99"/>
      <color rgb="FF6F1B1B"/>
      <color rgb="FF9B2525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75</xdr:col>
      <xdr:colOff>975359</xdr:colOff>
      <xdr:row>2</xdr:row>
      <xdr:rowOff>190500</xdr:rowOff>
    </xdr:from>
    <xdr:to>
      <xdr:col>88</xdr:col>
      <xdr:colOff>83779</xdr:colOff>
      <xdr:row>32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3466B9-E497-4879-B1A6-AF70DCA5E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20479" y="708660"/>
          <a:ext cx="7680920" cy="5867400"/>
        </a:xfrm>
        <a:prstGeom prst="rect">
          <a:avLst/>
        </a:prstGeom>
      </xdr:spPr>
    </xdr:pic>
    <xdr:clientData/>
  </xdr:twoCellAnchor>
  <xdr:twoCellAnchor editAs="oneCell">
    <xdr:from>
      <xdr:col>76</xdr:col>
      <xdr:colOff>7620</xdr:colOff>
      <xdr:row>34</xdr:row>
      <xdr:rowOff>36805</xdr:rowOff>
    </xdr:from>
    <xdr:to>
      <xdr:col>88</xdr:col>
      <xdr:colOff>76200</xdr:colOff>
      <xdr:row>67</xdr:row>
      <xdr:rowOff>104140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14E3AE-47D4-483C-AA57-F28FFD42D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28100" y="6894805"/>
          <a:ext cx="7665720" cy="6605295"/>
        </a:xfrm>
        <a:prstGeom prst="rect">
          <a:avLst/>
        </a:prstGeom>
      </xdr:spPr>
    </xdr:pic>
    <xdr:clientData/>
  </xdr:twoCellAnchor>
  <xdr:twoCellAnchor editAs="oneCell">
    <xdr:from>
      <xdr:col>76</xdr:col>
      <xdr:colOff>22859</xdr:colOff>
      <xdr:row>99</xdr:row>
      <xdr:rowOff>30542</xdr:rowOff>
    </xdr:from>
    <xdr:to>
      <xdr:col>88</xdr:col>
      <xdr:colOff>83614</xdr:colOff>
      <xdr:row>124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0113EA-3356-4BA3-BD0A-FFA111BB9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43339" y="19819682"/>
          <a:ext cx="7657895" cy="5090098"/>
        </a:xfrm>
        <a:prstGeom prst="rect">
          <a:avLst/>
        </a:prstGeom>
      </xdr:spPr>
    </xdr:pic>
    <xdr:clientData/>
  </xdr:twoCellAnchor>
  <xdr:twoCellAnchor editAs="oneCell">
    <xdr:from>
      <xdr:col>76</xdr:col>
      <xdr:colOff>15240</xdr:colOff>
      <xdr:row>69</xdr:row>
      <xdr:rowOff>9554</xdr:rowOff>
    </xdr:from>
    <xdr:to>
      <xdr:col>88</xdr:col>
      <xdr:colOff>83820</xdr:colOff>
      <xdr:row>97</xdr:row>
      <xdr:rowOff>20899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FBE440-D62B-46EF-92F9-DBF4DE582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35720" y="13801754"/>
          <a:ext cx="7665720" cy="5596805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258</xdr:row>
      <xdr:rowOff>0</xdr:rowOff>
    </xdr:from>
    <xdr:to>
      <xdr:col>40</xdr:col>
      <xdr:colOff>656697</xdr:colOff>
      <xdr:row>283</xdr:row>
      <xdr:rowOff>137160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B50F477-93E1-49A6-9E14-4F761B6D5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0" y="51435000"/>
          <a:ext cx="5083917" cy="5090160"/>
        </a:xfrm>
        <a:prstGeom prst="rect">
          <a:avLst/>
        </a:prstGeom>
      </xdr:spPr>
    </xdr:pic>
    <xdr:clientData/>
  </xdr:twoCellAnchor>
  <xdr:twoCellAnchor editAs="oneCell">
    <xdr:from>
      <xdr:col>76</xdr:col>
      <xdr:colOff>15240</xdr:colOff>
      <xdr:row>126</xdr:row>
      <xdr:rowOff>15240</xdr:rowOff>
    </xdr:from>
    <xdr:to>
      <xdr:col>88</xdr:col>
      <xdr:colOff>76200</xdr:colOff>
      <xdr:row>156</xdr:row>
      <xdr:rowOff>150883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B8508CC-0039-4C42-9BC6-F386A3DE3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35720" y="25206960"/>
          <a:ext cx="7658100" cy="6132583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286</xdr:row>
      <xdr:rowOff>0</xdr:rowOff>
    </xdr:from>
    <xdr:to>
      <xdr:col>44</xdr:col>
      <xdr:colOff>60960</xdr:colOff>
      <xdr:row>319</xdr:row>
      <xdr:rowOff>22325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D875A02-9F33-4AC4-B326-CCEFB8CD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0" y="56982360"/>
          <a:ext cx="7650480" cy="6560285"/>
        </a:xfrm>
        <a:prstGeom prst="rect">
          <a:avLst/>
        </a:prstGeom>
      </xdr:spPr>
    </xdr:pic>
    <xdr:clientData/>
  </xdr:twoCellAnchor>
  <xdr:twoCellAnchor editAs="oneCell">
    <xdr:from>
      <xdr:col>76</xdr:col>
      <xdr:colOff>15240</xdr:colOff>
      <xdr:row>158</xdr:row>
      <xdr:rowOff>4462</xdr:rowOff>
    </xdr:from>
    <xdr:to>
      <xdr:col>88</xdr:col>
      <xdr:colOff>106680</xdr:colOff>
      <xdr:row>189</xdr:row>
      <xdr:rowOff>45720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5B6C408-CE26-4F61-AD9A-CB8A45B85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35720" y="31612222"/>
          <a:ext cx="7688580" cy="6091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75</xdr:col>
      <xdr:colOff>975359</xdr:colOff>
      <xdr:row>2</xdr:row>
      <xdr:rowOff>190500</xdr:rowOff>
    </xdr:from>
    <xdr:to>
      <xdr:col>88</xdr:col>
      <xdr:colOff>83779</xdr:colOff>
      <xdr:row>32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9B98AB-D776-42D3-8777-04B3AFA21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93019" y="708660"/>
          <a:ext cx="7680920" cy="5867400"/>
        </a:xfrm>
        <a:prstGeom prst="rect">
          <a:avLst/>
        </a:prstGeom>
      </xdr:spPr>
    </xdr:pic>
    <xdr:clientData/>
  </xdr:twoCellAnchor>
  <xdr:twoCellAnchor editAs="oneCell">
    <xdr:from>
      <xdr:col>76</xdr:col>
      <xdr:colOff>7620</xdr:colOff>
      <xdr:row>34</xdr:row>
      <xdr:rowOff>36805</xdr:rowOff>
    </xdr:from>
    <xdr:to>
      <xdr:col>88</xdr:col>
      <xdr:colOff>76200</xdr:colOff>
      <xdr:row>67</xdr:row>
      <xdr:rowOff>104140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8DE6A6-FAFE-4773-90AF-A9664E219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00640" y="6894805"/>
          <a:ext cx="7665720" cy="6605295"/>
        </a:xfrm>
        <a:prstGeom prst="rect">
          <a:avLst/>
        </a:prstGeom>
      </xdr:spPr>
    </xdr:pic>
    <xdr:clientData/>
  </xdr:twoCellAnchor>
  <xdr:twoCellAnchor editAs="oneCell">
    <xdr:from>
      <xdr:col>76</xdr:col>
      <xdr:colOff>22859</xdr:colOff>
      <xdr:row>99</xdr:row>
      <xdr:rowOff>30542</xdr:rowOff>
    </xdr:from>
    <xdr:to>
      <xdr:col>88</xdr:col>
      <xdr:colOff>83614</xdr:colOff>
      <xdr:row>124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6EBB454-BC1F-401A-BFFB-4D1FB342D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879" y="19819682"/>
          <a:ext cx="7657895" cy="5090098"/>
        </a:xfrm>
        <a:prstGeom prst="rect">
          <a:avLst/>
        </a:prstGeom>
      </xdr:spPr>
    </xdr:pic>
    <xdr:clientData/>
  </xdr:twoCellAnchor>
  <xdr:twoCellAnchor editAs="oneCell">
    <xdr:from>
      <xdr:col>76</xdr:col>
      <xdr:colOff>15240</xdr:colOff>
      <xdr:row>69</xdr:row>
      <xdr:rowOff>9554</xdr:rowOff>
    </xdr:from>
    <xdr:to>
      <xdr:col>88</xdr:col>
      <xdr:colOff>83820</xdr:colOff>
      <xdr:row>97</xdr:row>
      <xdr:rowOff>20899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C41587-4A12-49E9-9AA5-786F4BB48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08260" y="13801754"/>
          <a:ext cx="7665720" cy="5596805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258</xdr:row>
      <xdr:rowOff>0</xdr:rowOff>
    </xdr:from>
    <xdr:to>
      <xdr:col>39</xdr:col>
      <xdr:colOff>999597</xdr:colOff>
      <xdr:row>283</xdr:row>
      <xdr:rowOff>137160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3211902-C0EB-49E7-8096-AB0B37463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95160" y="51442620"/>
          <a:ext cx="5083917" cy="5090160"/>
        </a:xfrm>
        <a:prstGeom prst="rect">
          <a:avLst/>
        </a:prstGeom>
      </xdr:spPr>
    </xdr:pic>
    <xdr:clientData/>
  </xdr:twoCellAnchor>
  <xdr:twoCellAnchor editAs="oneCell">
    <xdr:from>
      <xdr:col>76</xdr:col>
      <xdr:colOff>15240</xdr:colOff>
      <xdr:row>126</xdr:row>
      <xdr:rowOff>15240</xdr:rowOff>
    </xdr:from>
    <xdr:to>
      <xdr:col>88</xdr:col>
      <xdr:colOff>76200</xdr:colOff>
      <xdr:row>156</xdr:row>
      <xdr:rowOff>150883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AFE97B-AE8F-4270-B2B7-80AD96B9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08260" y="25206960"/>
          <a:ext cx="7658100" cy="6132583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286</xdr:row>
      <xdr:rowOff>0</xdr:rowOff>
    </xdr:from>
    <xdr:to>
      <xdr:col>42</xdr:col>
      <xdr:colOff>350520</xdr:colOff>
      <xdr:row>319</xdr:row>
      <xdr:rowOff>22325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21325C-7E35-464C-AAC2-E51224048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95160" y="56989980"/>
          <a:ext cx="7650480" cy="6560285"/>
        </a:xfrm>
        <a:prstGeom prst="rect">
          <a:avLst/>
        </a:prstGeom>
      </xdr:spPr>
    </xdr:pic>
    <xdr:clientData/>
  </xdr:twoCellAnchor>
  <xdr:twoCellAnchor editAs="oneCell">
    <xdr:from>
      <xdr:col>76</xdr:col>
      <xdr:colOff>15240</xdr:colOff>
      <xdr:row>158</xdr:row>
      <xdr:rowOff>4462</xdr:rowOff>
    </xdr:from>
    <xdr:to>
      <xdr:col>88</xdr:col>
      <xdr:colOff>106680</xdr:colOff>
      <xdr:row>189</xdr:row>
      <xdr:rowOff>45720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B760446-0F08-4A1E-94E6-5004AD505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08260" y="31612222"/>
          <a:ext cx="7688580" cy="60915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aradigm%20Shift%20-%20Lake%20Malawi%20&#340;&#201;&#346;%202024%20to%202039%20&#8211;%20Cautious%20Estimate%20&#8211;%201.32d%20(12th%20August%202018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aradigm%20Shift%20-%20Lake%20Malawi%20&#340;&#201;&#346;%202024%20to%202039%20&#8211;%20Standard%20Estimate%20&#8211;%201.35c%20(29th%20May%202018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ck-Ray/Documents/_Daily%20Use/M-Systems%20-%20Quick%20Summaries/Angel%20Theory%20Spreadsheet%20&#8211;%20THE%20GDP%20GAME%20&#8211;%20Sienna%20Equilibrium%20&#8211;%20After%20error,%20with%20Equilibrium%20FIXED%20-%201.21%20(12th%20March%202018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2024 - ŔÉŚ 1.02 É95 Tax NC "/>
      <sheetName val="The Sienna Equilibrium 2.01"/>
      <sheetName val="Tab 2024 - ŔÉŚ 1"/>
      <sheetName val="Tab 2 - 2039 - ŔÉŚ 16 "/>
      <sheetName val="The Sienna Equilibrium 1.06"/>
      <sheetName val="The Sienna Equilibrium 1.07"/>
      <sheetName val="Solar in Malawi"/>
      <sheetName val="POP Dimensions"/>
      <sheetName val="UCS™ TWF Ťenders"/>
      <sheetName val="&lt;-- End of Summary --&gt;"/>
      <sheetName val="RES 2012"/>
      <sheetName val="Super Coupling 1.02"/>
      <sheetName val="2024 - ŔÉŚ 1 SPIN-8 Tax 95% "/>
      <sheetName val="2025 - ŔÉŚ 2 The GDP Game"/>
      <sheetName val="2026 - ŔÉŚ 3 S-World VS and VSN"/>
      <sheetName val="2027 - ŔÉŚ 4 Éfficiency to 92"/>
      <sheetName val="2028 - ŔÉŚ 5 Śpin 10"/>
      <sheetName val="2029 - ŔÉŚ 6. Malawi Income "/>
      <sheetName val="2030 - ŔÉŚ 7. É-94 Śpin-12"/>
      <sheetName val="2031 - ŔÉŚ 8. É95%"/>
      <sheetName val="2032 - ŔÉŚ 9. Ś-16"/>
      <sheetName val="2033 - ŔÉŚ 10. É97%"/>
      <sheetName val="2034 - ŔÉŚ 11. É98%"/>
      <sheetName val="2035 - ŔÉŚ 12. É99%"/>
      <sheetName val="2036 - ŔÉŚ 13. É100% "/>
      <sheetName val="2037 - ŔÉŚ 14. Śpin 24"/>
      <sheetName val="2038 - ŔÉŚ 15. Increase in Ŕ"/>
      <sheetName val="Sheet1"/>
      <sheetName val="2039 - ŔÉŚ 16. Increase Ŕ2"/>
      <sheetName val="Desalination Projects Funding"/>
      <sheetName val="Gigafactory Projects Funding"/>
      <sheetName val="Tesla M-Series Funding"/>
      <sheetName val="Network Cities"/>
      <sheetName val="TSE - Comparative Advantage"/>
      <sheetName val="How Many S-World Companies 2.0"/>
      <sheetName val="Audacious Project Revenue"/>
      <sheetName val=" (R) Revenue Not from Bonds"/>
      <sheetName val="How Many S-World Companies"/>
      <sheetName val="US Audacious Projects Owners"/>
      <sheetName val="END OF  Presentation"/>
      <sheetName val="64 Grand Networks"/>
      <sheetName val="S-World UCS™ Software 1.01"/>
      <sheetName val="2018 to 2027"/>
      <sheetName val="368 tenders"/>
      <sheetName val="Bill Gates Time is Worth"/>
      <sheetName val="Old - Abject Safe Bonds (GDP)"/>
      <sheetName val="Car Factory"/>
      <sheetName val="Property Prices"/>
      <sheetName val="Old RES V1 (2024)"/>
    </sheetNames>
    <sheetDataSet>
      <sheetData sheetId="0"/>
      <sheetData sheetId="1"/>
      <sheetData sheetId="2">
        <row r="29">
          <cell r="AT29">
            <v>1347906493.0924902</v>
          </cell>
        </row>
      </sheetData>
      <sheetData sheetId="3"/>
      <sheetData sheetId="4">
        <row r="211">
          <cell r="AI211">
            <v>0.66162500000000002</v>
          </cell>
        </row>
      </sheetData>
      <sheetData sheetId="5"/>
      <sheetData sheetId="6"/>
      <sheetData sheetId="7">
        <row r="10">
          <cell r="C10">
            <v>327.68</v>
          </cell>
        </row>
        <row r="15">
          <cell r="C15">
            <v>10737418.24</v>
          </cell>
          <cell r="J15">
            <v>21474836.48</v>
          </cell>
        </row>
        <row r="16">
          <cell r="L16">
            <v>343597383.68000001</v>
          </cell>
        </row>
        <row r="17">
          <cell r="H17">
            <v>687194767.36000001</v>
          </cell>
          <cell r="J17">
            <v>1374389534.72</v>
          </cell>
          <cell r="L17">
            <v>2748779069.4400001</v>
          </cell>
        </row>
      </sheetData>
      <sheetData sheetId="8">
        <row r="97">
          <cell r="F97">
            <v>2013265.9199999999</v>
          </cell>
        </row>
        <row r="131">
          <cell r="D131">
            <v>5910952.8300000001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9">
          <cell r="DF29">
            <v>28825575597.788696</v>
          </cell>
        </row>
      </sheetData>
      <sheetData sheetId="27"/>
      <sheetData sheetId="28"/>
      <sheetData sheetId="29"/>
      <sheetData sheetId="30"/>
      <sheetData sheetId="31"/>
      <sheetData sheetId="32">
        <row r="37">
          <cell r="S37">
            <v>2943750000.5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 2024 - ŔÉŚ 1"/>
      <sheetName val="Tab 2a. 2038 - ŔÉŚ 15 "/>
      <sheetName val="Tab 2b - 2039 - ŔÉŚ 16 "/>
      <sheetName val="TWF UCS-MZ™ Ťenders"/>
      <sheetName val="The Sienna Equilibrium 1.06"/>
      <sheetName val="Super Coupling 1.02"/>
      <sheetName val="POP Dimensions"/>
      <sheetName val="Solar in Malawi"/>
      <sheetName val="&lt;-- End of Summary --&gt;"/>
      <sheetName val="2024 - ŔÉŚ 1 SPIN-8 Tax 95% "/>
      <sheetName val="2025 - ŔÉŚ 2 The GDP Game"/>
      <sheetName val="2026 - ŔÉŚ 3 S-World VS and VSN"/>
      <sheetName val="2027 - ŔÉŚ 4 Éfficiency to 92"/>
      <sheetName val="2028 - ŔÉŚ 5 Śpin 10"/>
      <sheetName val="2029 - ŔÉŚ 6. Malawi Income "/>
      <sheetName val="2030 - ŔÉŚ 7. É-94 Śpin-12"/>
      <sheetName val="2031 - ŔÉŚ 8. É95%"/>
      <sheetName val="2032 - ŔÉŚ 9. Ś-16"/>
      <sheetName val="2033 - ŔÉŚ 10. É97%"/>
      <sheetName val="2034 - ŔÉŚ 11. É98%"/>
      <sheetName val="2035 - ŔÉŚ 12. É99%"/>
      <sheetName val="2036 - ŔÉŚ 13. É100% "/>
      <sheetName val="2037 - ŔÉŚ 14. Śpin 24"/>
      <sheetName val="2038 - ŔÉŚ 15. Increase in Ŕ"/>
      <sheetName val="2039 - ŔÉŚ 16. Increase Ŕ2"/>
      <sheetName val="2039b - ŔÉŚ 17. Levelling off"/>
      <sheetName val="Desalination Projects Funding"/>
      <sheetName val="Gigafactory Projects Funding"/>
      <sheetName val="Tesla M-Series Funding"/>
      <sheetName val="Network Cities"/>
      <sheetName val="TSE - Comparative Advantage"/>
      <sheetName val="How Many S-World Companies 2.0"/>
      <sheetName val="Audacious Project Revenue"/>
      <sheetName val=" (R) Revenue Not from Bonds"/>
      <sheetName val="How Many S-World Companies"/>
      <sheetName val="US Audacious Projects Owners"/>
      <sheetName val="END OF  Presentation"/>
      <sheetName val="64 Grand Networks"/>
      <sheetName val="S-World UCS™ Software 1.01"/>
      <sheetName val="2018 to 2027"/>
      <sheetName val="368 tenders"/>
      <sheetName val="Bill Gates Time is Worth"/>
      <sheetName val="Old - Abject Safe Bonds (GDP)"/>
      <sheetName val="Car Factory"/>
      <sheetName val="Property Prices"/>
      <sheetName val="Old RES V1 (2024)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C15">
            <v>10737418.24</v>
          </cell>
          <cell r="J15">
            <v>21474836.48</v>
          </cell>
        </row>
        <row r="16">
          <cell r="L16">
            <v>343597383.68000001</v>
          </cell>
        </row>
        <row r="17">
          <cell r="H17">
            <v>687194767.36000001</v>
          </cell>
          <cell r="J17">
            <v>1374389534.72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29">
          <cell r="DF29">
            <v>98747513256.132629</v>
          </cell>
        </row>
      </sheetData>
      <sheetData sheetId="24"/>
      <sheetData sheetId="25"/>
      <sheetData sheetId="26"/>
      <sheetData sheetId="27"/>
      <sheetData sheetId="28"/>
      <sheetData sheetId="29">
        <row r="37">
          <cell r="S37">
            <v>2943750000.5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e Sienna Equilibrium (1.05)"/>
      <sheetName val="Super Coupling 1.02"/>
      <sheetName val="TWF UCS-MZ™ Ťenders"/>
      <sheetName val="368 tenders"/>
      <sheetName val="The Sienna Equilibrium (1.06)"/>
      <sheetName val="RES Final Output"/>
      <sheetName val="POP Dimensions"/>
      <sheetName val="RES E Score from TWF 2012 "/>
      <sheetName val="S-World UCS™ Software 1.01"/>
      <sheetName val="How Many S-World Companies 2.0"/>
      <sheetName val="2024 - RES 1 SPIN-8 Tax 95% "/>
      <sheetName val=" (R) Revenue Not from Bonds"/>
      <sheetName val="2036 - RES-13 Target Achieved"/>
      <sheetName val="2037 - RES-14 Bonds Repay 1"/>
      <sheetName val="OLD RES"/>
      <sheetName val="How Many S-World Companies"/>
      <sheetName val="Audacious Project Revenue"/>
      <sheetName val="Solar in Malawi"/>
      <sheetName val="US Audacious Projects Owners"/>
      <sheetName val="64 Grand Networks"/>
      <sheetName val="END OF Dr Peet Presentation"/>
      <sheetName val="Per Capita GDP"/>
      <sheetName val="2018 to 2027"/>
      <sheetName val="1st Year S-World Bond &amp; Tenders"/>
      <sheetName val="Spartain Mortgage Cost"/>
      <sheetName val="Bill Gates Time is Worth"/>
      <sheetName val="How Many UCS Companies"/>
      <sheetName val="1.5T = Macroeconomic Threshold "/>
      <sheetName val="16 Years of Malwai GDP"/>
      <sheetName val="Global GDP in 2080"/>
      <sheetName val="Old - Abject Safe Bonds (GDP)"/>
      <sheetName val="Car Factory"/>
      <sheetName val="Property Prices"/>
      <sheetName val="Old RES V1 (202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5">
          <cell r="H15">
            <v>10737418.24</v>
          </cell>
        </row>
        <row r="17">
          <cell r="L17">
            <v>2748779069.4400001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0954A-6A15-4442-A61C-67E261C8851D}">
  <dimension ref="B1:BJ88"/>
  <sheetViews>
    <sheetView tabSelected="1" topLeftCell="AG1" zoomScaleNormal="100" workbookViewId="0">
      <selection activeCell="AL7" sqref="AL7"/>
    </sheetView>
  </sheetViews>
  <sheetFormatPr defaultRowHeight="15.6" x14ac:dyDescent="0.3"/>
  <cols>
    <col min="1" max="1" width="8.88671875" style="1"/>
    <col min="2" max="2" width="8.88671875" style="1" customWidth="1"/>
    <col min="3" max="3" width="19.109375" style="1" customWidth="1"/>
    <col min="4" max="4" width="8.88671875" style="1" customWidth="1"/>
    <col min="5" max="6" width="19.109375" style="2" customWidth="1"/>
    <col min="7" max="7" width="29.21875" style="2" customWidth="1"/>
    <col min="8" max="8" width="3.77734375" style="1" customWidth="1"/>
    <col min="9" max="9" width="36.6640625" style="7" customWidth="1"/>
    <col min="10" max="10" width="18.6640625" style="1" customWidth="1"/>
    <col min="11" max="11" width="10.109375" style="2" customWidth="1"/>
    <col min="12" max="12" width="19.109375" style="1" customWidth="1"/>
    <col min="13" max="13" width="9.5546875" style="1" customWidth="1"/>
    <col min="14" max="14" width="17.6640625" style="1" customWidth="1"/>
    <col min="15" max="15" width="20.88671875" style="1" customWidth="1"/>
    <col min="16" max="16" width="10.21875" style="1" customWidth="1"/>
    <col min="17" max="17" width="16.5546875" style="1" customWidth="1"/>
    <col min="18" max="18" width="20.6640625" style="1" customWidth="1"/>
    <col min="19" max="19" width="8" style="172" customWidth="1"/>
    <col min="20" max="20" width="16.5546875" style="178" customWidth="1"/>
    <col min="21" max="21" width="19.109375" style="1" customWidth="1"/>
    <col min="22" max="22" width="21.33203125" style="1" bestFit="1" customWidth="1"/>
    <col min="23" max="23" width="19.77734375" style="1" customWidth="1"/>
    <col min="24" max="24" width="37.21875" style="7" bestFit="1" customWidth="1"/>
    <col min="25" max="25" width="39.21875" style="71" bestFit="1" customWidth="1"/>
    <col min="26" max="26" width="4.77734375" style="1" customWidth="1"/>
    <col min="27" max="27" width="28.109375" style="2" bestFit="1" customWidth="1"/>
    <col min="28" max="28" width="24.44140625" style="2" customWidth="1"/>
    <col min="29" max="29" width="4.77734375" style="1" customWidth="1"/>
    <col min="30" max="30" width="16.88671875" style="1" customWidth="1"/>
    <col min="31" max="31" width="35.109375" style="7" bestFit="1" customWidth="1"/>
    <col min="32" max="32" width="10.109375" style="2" bestFit="1" customWidth="1"/>
    <col min="33" max="33" width="21.33203125" style="1" bestFit="1" customWidth="1"/>
    <col min="34" max="35" width="4.77734375" style="6" customWidth="1"/>
    <col min="36" max="36" width="36.44140625" style="1" bestFit="1" customWidth="1"/>
    <col min="37" max="37" width="21.33203125" style="6" bestFit="1" customWidth="1"/>
    <col min="38" max="38" width="8.88671875" style="1"/>
    <col min="39" max="39" width="19.109375" style="1" bestFit="1" customWidth="1"/>
    <col min="40" max="40" width="5.77734375" style="1" customWidth="1"/>
    <col min="41" max="41" width="20.21875" style="1" bestFit="1" customWidth="1"/>
    <col min="42" max="42" width="8.88671875" style="1"/>
    <col min="43" max="44" width="20.21875" style="1" bestFit="1" customWidth="1"/>
    <col min="45" max="45" width="8.88671875" style="1"/>
    <col min="46" max="47" width="20.21875" style="1" bestFit="1" customWidth="1"/>
    <col min="48" max="48" width="8.88671875" style="1"/>
    <col min="49" max="49" width="19.109375" style="1" bestFit="1" customWidth="1"/>
    <col min="50" max="50" width="8.88671875" style="1"/>
    <col min="51" max="51" width="19.109375" style="1" bestFit="1" customWidth="1"/>
    <col min="52" max="16384" width="8.88671875" style="1"/>
  </cols>
  <sheetData>
    <row r="1" spans="2:47" s="208" customFormat="1" ht="27.6" x14ac:dyDescent="0.65">
      <c r="C1" s="207" t="s">
        <v>224</v>
      </c>
      <c r="J1" s="210" t="s">
        <v>169</v>
      </c>
      <c r="L1" s="209"/>
      <c r="M1" s="209"/>
      <c r="O1" s="209"/>
      <c r="P1" s="209"/>
      <c r="R1" s="211" t="s">
        <v>204</v>
      </c>
      <c r="T1" s="212"/>
      <c r="U1" s="209"/>
      <c r="V1" s="209"/>
      <c r="W1" s="209"/>
      <c r="Y1" s="213"/>
      <c r="AA1" s="211" t="s">
        <v>717</v>
      </c>
      <c r="AB1" s="209"/>
      <c r="AE1" s="910" t="s">
        <v>718</v>
      </c>
      <c r="AF1" s="209"/>
      <c r="AG1" s="209"/>
      <c r="AH1" s="214"/>
      <c r="AI1" s="214"/>
      <c r="AJ1" s="925" t="s">
        <v>763</v>
      </c>
      <c r="AK1" s="214"/>
    </row>
    <row r="2" spans="2:47" s="182" customFormat="1" ht="21" x14ac:dyDescent="0.5">
      <c r="C2" s="182" t="s">
        <v>94</v>
      </c>
      <c r="D2" s="203"/>
      <c r="G2" s="182" t="s">
        <v>0</v>
      </c>
      <c r="I2" s="183" t="s">
        <v>0</v>
      </c>
      <c r="K2" s="51" t="s">
        <v>89</v>
      </c>
      <c r="L2" s="182" t="s">
        <v>90</v>
      </c>
      <c r="M2" s="182" t="s">
        <v>91</v>
      </c>
      <c r="N2" s="182" t="s">
        <v>91</v>
      </c>
      <c r="O2" s="182" t="s">
        <v>95</v>
      </c>
      <c r="P2" s="182" t="s">
        <v>57</v>
      </c>
      <c r="Q2" s="182" t="s">
        <v>57</v>
      </c>
      <c r="R2" s="182" t="s">
        <v>95</v>
      </c>
      <c r="S2" s="204" t="s">
        <v>176</v>
      </c>
      <c r="T2" s="205" t="s">
        <v>177</v>
      </c>
      <c r="U2" s="182" t="s">
        <v>175</v>
      </c>
      <c r="V2" s="182" t="s">
        <v>175</v>
      </c>
      <c r="X2" s="183" t="s">
        <v>0</v>
      </c>
      <c r="Y2" s="182" t="s">
        <v>131</v>
      </c>
      <c r="AA2" s="182" t="s">
        <v>86</v>
      </c>
      <c r="AE2" s="183" t="s">
        <v>0</v>
      </c>
      <c r="AF2" s="51" t="s">
        <v>89</v>
      </c>
      <c r="AG2" s="182" t="s">
        <v>207</v>
      </c>
      <c r="AH2" s="206"/>
      <c r="AI2" s="206"/>
      <c r="AJ2" s="182" t="s">
        <v>489</v>
      </c>
      <c r="AK2" s="206"/>
      <c r="AL2" s="51"/>
      <c r="AM2" s="62">
        <f>'POP Dimensions'!C17</f>
        <v>687194767.36000001</v>
      </c>
    </row>
    <row r="3" spans="2:47" s="65" customFormat="1" x14ac:dyDescent="0.3">
      <c r="C3" s="66">
        <f>'POP Dimensions'!C18</f>
        <v>5497558138.8800001</v>
      </c>
      <c r="D3" s="67" t="s">
        <v>87</v>
      </c>
      <c r="E3" s="67"/>
      <c r="F3" s="67"/>
      <c r="G3" s="67" t="s">
        <v>173</v>
      </c>
      <c r="I3" s="67" t="s">
        <v>202</v>
      </c>
      <c r="K3" s="67" t="s">
        <v>88</v>
      </c>
      <c r="L3" s="67">
        <v>0</v>
      </c>
      <c r="M3" s="67" t="s">
        <v>92</v>
      </c>
      <c r="N3" s="67" t="s">
        <v>93</v>
      </c>
      <c r="O3" s="67" t="s">
        <v>96</v>
      </c>
      <c r="P3" s="67" t="s">
        <v>92</v>
      </c>
      <c r="Q3" s="67" t="s">
        <v>93</v>
      </c>
      <c r="R3" s="67" t="s">
        <v>102</v>
      </c>
      <c r="S3" s="170" t="s">
        <v>92</v>
      </c>
      <c r="T3" s="175" t="s">
        <v>178</v>
      </c>
      <c r="U3" s="67" t="s">
        <v>174</v>
      </c>
      <c r="V3" s="67" t="s">
        <v>180</v>
      </c>
      <c r="W3" s="67">
        <v>2024</v>
      </c>
      <c r="X3" s="67" t="s">
        <v>197</v>
      </c>
      <c r="Y3" s="67" t="s">
        <v>132</v>
      </c>
      <c r="Z3" s="67"/>
      <c r="AA3" s="67" t="s">
        <v>85</v>
      </c>
      <c r="AB3" s="67"/>
      <c r="AC3" s="67"/>
      <c r="AD3" s="67">
        <v>2024</v>
      </c>
      <c r="AE3" s="96" t="s">
        <v>188</v>
      </c>
      <c r="AF3" s="67" t="s">
        <v>88</v>
      </c>
      <c r="AG3" s="182" t="s">
        <v>220</v>
      </c>
      <c r="AH3" s="66"/>
      <c r="AI3" s="231"/>
      <c r="AJ3" s="67" t="s">
        <v>490</v>
      </c>
      <c r="AK3" s="66"/>
      <c r="AL3" s="182"/>
      <c r="AM3" s="51" t="s">
        <v>209</v>
      </c>
      <c r="AO3" s="475"/>
      <c r="AP3" s="475"/>
      <c r="AQ3" s="475"/>
      <c r="AS3" s="475"/>
    </row>
    <row r="4" spans="2:47" x14ac:dyDescent="0.3">
      <c r="B4" s="1">
        <v>1</v>
      </c>
      <c r="C4" s="6">
        <f>C3</f>
        <v>5497558138.8800001</v>
      </c>
      <c r="D4" s="45">
        <v>6.25E-2</v>
      </c>
      <c r="E4" s="6">
        <f>C4*D4</f>
        <v>343597383.68000001</v>
      </c>
      <c r="F4" s="197" t="s">
        <v>205</v>
      </c>
      <c r="G4" s="76" t="s">
        <v>13</v>
      </c>
      <c r="H4" s="47" t="s">
        <v>203</v>
      </c>
      <c r="I4" s="87" t="s">
        <v>192</v>
      </c>
      <c r="J4" s="198" t="s">
        <v>206</v>
      </c>
      <c r="K4" s="4">
        <v>1</v>
      </c>
      <c r="L4" s="6">
        <f t="shared" ref="L4:L19" si="0">E4*K4</f>
        <v>343597383.68000001</v>
      </c>
      <c r="M4" s="70">
        <v>0.1875</v>
      </c>
      <c r="N4" s="6">
        <f>L4*M4</f>
        <v>64424509.439999998</v>
      </c>
      <c r="O4" s="6">
        <f>L4-N4</f>
        <v>279172874.24000001</v>
      </c>
      <c r="P4" s="70">
        <v>0.25</v>
      </c>
      <c r="Q4" s="68">
        <f>L4*P4</f>
        <v>85899345.920000002</v>
      </c>
      <c r="R4" s="72">
        <f>L4-Q4</f>
        <v>257698037.75999999</v>
      </c>
      <c r="S4" s="45">
        <v>6.25E-2</v>
      </c>
      <c r="T4" s="176">
        <f>L4*S4</f>
        <v>21474836.48</v>
      </c>
      <c r="U4" s="72">
        <f>L4-T4</f>
        <v>322122547.19999999</v>
      </c>
      <c r="V4" s="72">
        <f>L4-N4-Q4-T4</f>
        <v>171798691.84</v>
      </c>
      <c r="W4" s="198" t="s">
        <v>206</v>
      </c>
      <c r="X4" s="87" t="s">
        <v>192</v>
      </c>
      <c r="Y4" s="98" t="s">
        <v>193</v>
      </c>
      <c r="Z4" s="2" t="s">
        <v>203</v>
      </c>
      <c r="AA4" s="97" t="s">
        <v>486</v>
      </c>
      <c r="AB4" s="97" t="s">
        <v>170</v>
      </c>
      <c r="AC4" s="2" t="s">
        <v>203</v>
      </c>
      <c r="AD4" s="197" t="s">
        <v>205</v>
      </c>
      <c r="AE4" s="87" t="s">
        <v>484</v>
      </c>
      <c r="AF4" s="227">
        <v>0.9</v>
      </c>
      <c r="AG4" s="6">
        <f>V4*AF4</f>
        <v>154618822.65600002</v>
      </c>
      <c r="AJ4" s="38"/>
      <c r="AL4" s="608"/>
      <c r="AO4" s="603"/>
      <c r="AP4" s="607"/>
      <c r="AQ4" s="515"/>
      <c r="AR4" s="6"/>
      <c r="AS4" s="609"/>
      <c r="AU4" s="604" t="s">
        <v>470</v>
      </c>
    </row>
    <row r="5" spans="2:47" x14ac:dyDescent="0.3">
      <c r="B5" s="1">
        <f>B4+1</f>
        <v>2</v>
      </c>
      <c r="C5" s="6">
        <f>C7</f>
        <v>5497558138.8800001</v>
      </c>
      <c r="D5" s="45">
        <v>6.25E-2</v>
      </c>
      <c r="E5" s="6">
        <f>C5*D5</f>
        <v>343597383.68000001</v>
      </c>
      <c r="F5" s="197" t="s">
        <v>205</v>
      </c>
      <c r="G5" s="88" t="s">
        <v>120</v>
      </c>
      <c r="H5" s="47" t="s">
        <v>203</v>
      </c>
      <c r="I5" s="88" t="s">
        <v>119</v>
      </c>
      <c r="J5" s="198" t="s">
        <v>206</v>
      </c>
      <c r="K5" s="4">
        <v>1</v>
      </c>
      <c r="L5" s="6">
        <f t="shared" si="0"/>
        <v>343597383.68000001</v>
      </c>
      <c r="M5" s="45">
        <f>M7</f>
        <v>0.1875</v>
      </c>
      <c r="N5" s="6">
        <f>L5*M5</f>
        <v>64424509.439999998</v>
      </c>
      <c r="O5" s="6">
        <f>L5-N5</f>
        <v>279172874.24000001</v>
      </c>
      <c r="P5" s="45">
        <f>P7</f>
        <v>0.25</v>
      </c>
      <c r="Q5" s="68">
        <f>L5*P5</f>
        <v>85899345.920000002</v>
      </c>
      <c r="R5" s="72">
        <f>L5-Q5</f>
        <v>257698037.75999999</v>
      </c>
      <c r="S5" s="45">
        <f>S4</f>
        <v>6.25E-2</v>
      </c>
      <c r="T5" s="176">
        <f t="shared" ref="T5:T19" si="1">L5*S5</f>
        <v>21474836.48</v>
      </c>
      <c r="U5" s="72">
        <f t="shared" ref="U5:U19" si="2">L5-T5</f>
        <v>322122547.19999999</v>
      </c>
      <c r="V5" s="72">
        <f t="shared" ref="V5:V19" si="3">L5-N5-Q5-T5</f>
        <v>171798691.84</v>
      </c>
      <c r="W5" s="198" t="s">
        <v>206</v>
      </c>
      <c r="X5" s="88" t="s">
        <v>119</v>
      </c>
      <c r="Y5" s="98" t="s">
        <v>193</v>
      </c>
      <c r="Z5" s="2" t="s">
        <v>203</v>
      </c>
      <c r="AA5" s="97" t="s">
        <v>485</v>
      </c>
      <c r="AB5" s="97" t="s">
        <v>187</v>
      </c>
      <c r="AC5" s="2" t="s">
        <v>203</v>
      </c>
      <c r="AD5" s="197" t="s">
        <v>205</v>
      </c>
      <c r="AE5" s="87" t="s">
        <v>192</v>
      </c>
      <c r="AF5" s="4">
        <f>AF4</f>
        <v>0.9</v>
      </c>
      <c r="AG5" s="6">
        <f>V5*AF5</f>
        <v>154618822.65600002</v>
      </c>
      <c r="AO5" s="6"/>
      <c r="AR5" s="6"/>
      <c r="AU5" s="20" t="s">
        <v>471</v>
      </c>
    </row>
    <row r="6" spans="2:47" x14ac:dyDescent="0.3">
      <c r="B6" s="1">
        <f t="shared" ref="B6:B19" si="4">B5+1</f>
        <v>3</v>
      </c>
      <c r="C6" s="6">
        <f>C9</f>
        <v>5497558138.8800001</v>
      </c>
      <c r="D6" s="45">
        <v>6.25E-2</v>
      </c>
      <c r="E6" s="6">
        <f>C6*D6</f>
        <v>343597383.68000001</v>
      </c>
      <c r="F6" s="197" t="s">
        <v>205</v>
      </c>
      <c r="G6" s="88" t="s">
        <v>171</v>
      </c>
      <c r="H6" s="47" t="s">
        <v>203</v>
      </c>
      <c r="I6" s="88" t="s">
        <v>120</v>
      </c>
      <c r="J6" s="198" t="s">
        <v>206</v>
      </c>
      <c r="K6" s="4">
        <v>1</v>
      </c>
      <c r="L6" s="6">
        <f t="shared" si="0"/>
        <v>343597383.68000001</v>
      </c>
      <c r="M6" s="45">
        <f>M9</f>
        <v>0.1875</v>
      </c>
      <c r="N6" s="6">
        <f>L6*M6</f>
        <v>64424509.439999998</v>
      </c>
      <c r="O6" s="6">
        <f>L6-N6</f>
        <v>279172874.24000001</v>
      </c>
      <c r="P6" s="45">
        <f>P9</f>
        <v>0.25</v>
      </c>
      <c r="Q6" s="68">
        <f>L6*P6</f>
        <v>85899345.920000002</v>
      </c>
      <c r="R6" s="72">
        <f>L6-Q6</f>
        <v>257698037.75999999</v>
      </c>
      <c r="S6" s="45">
        <f t="shared" ref="S6:S19" si="5">S5</f>
        <v>6.25E-2</v>
      </c>
      <c r="T6" s="176">
        <f t="shared" si="1"/>
        <v>21474836.48</v>
      </c>
      <c r="U6" s="72">
        <f t="shared" si="2"/>
        <v>322122547.19999999</v>
      </c>
      <c r="V6" s="72">
        <f t="shared" si="3"/>
        <v>171798691.84</v>
      </c>
      <c r="W6" s="198" t="s">
        <v>206</v>
      </c>
      <c r="X6" s="88" t="s">
        <v>120</v>
      </c>
      <c r="Y6" s="100" t="s">
        <v>119</v>
      </c>
      <c r="Z6" s="2" t="s">
        <v>203</v>
      </c>
      <c r="AA6" s="98" t="s">
        <v>119</v>
      </c>
      <c r="AB6" s="98" t="s">
        <v>170</v>
      </c>
      <c r="AC6" s="2" t="s">
        <v>203</v>
      </c>
      <c r="AD6" s="197" t="s">
        <v>205</v>
      </c>
      <c r="AE6" s="78" t="s">
        <v>140</v>
      </c>
      <c r="AF6" s="4">
        <f t="shared" ref="AF6:AF19" si="6">AF5</f>
        <v>0.9</v>
      </c>
      <c r="AG6" s="6">
        <f t="shared" ref="AG6:AG19" si="7">V6*AF6</f>
        <v>154618822.65600002</v>
      </c>
      <c r="AJ6" s="2"/>
      <c r="AK6" s="71">
        <v>2025</v>
      </c>
      <c r="AL6" s="2"/>
      <c r="AM6" s="71"/>
      <c r="AN6" s="71"/>
      <c r="AO6" s="71">
        <v>2026</v>
      </c>
      <c r="AP6" s="2"/>
      <c r="AQ6" s="245"/>
      <c r="AR6" s="71">
        <v>2027</v>
      </c>
      <c r="AS6" s="524"/>
      <c r="AT6" s="524"/>
      <c r="AU6" s="71">
        <v>2028</v>
      </c>
    </row>
    <row r="7" spans="2:47" x14ac:dyDescent="0.3">
      <c r="B7" s="1">
        <f t="shared" si="4"/>
        <v>4</v>
      </c>
      <c r="C7" s="6">
        <f>C4</f>
        <v>5497558138.8800001</v>
      </c>
      <c r="D7" s="45">
        <v>6.25E-2</v>
      </c>
      <c r="E7" s="6">
        <f t="shared" ref="E7:E19" si="8">C7*D7</f>
        <v>343597383.68000001</v>
      </c>
      <c r="F7" s="197" t="s">
        <v>205</v>
      </c>
      <c r="G7" s="77" t="s">
        <v>112</v>
      </c>
      <c r="H7" s="47" t="s">
        <v>203</v>
      </c>
      <c r="I7" s="76" t="s">
        <v>13</v>
      </c>
      <c r="J7" s="198" t="s">
        <v>206</v>
      </c>
      <c r="K7" s="4">
        <v>1</v>
      </c>
      <c r="L7" s="6">
        <f t="shared" si="0"/>
        <v>343597383.68000001</v>
      </c>
      <c r="M7" s="45">
        <f>M4</f>
        <v>0.1875</v>
      </c>
      <c r="N7" s="6">
        <f t="shared" ref="N7:N19" si="9">L7*M7</f>
        <v>64424509.439999998</v>
      </c>
      <c r="O7" s="6">
        <f t="shared" ref="O7:O19" si="10">L7-N7</f>
        <v>279172874.24000001</v>
      </c>
      <c r="P7" s="45">
        <f>P4</f>
        <v>0.25</v>
      </c>
      <c r="Q7" s="68">
        <f t="shared" ref="Q7:Q19" si="11">L7*P7</f>
        <v>85899345.920000002</v>
      </c>
      <c r="R7" s="72">
        <f t="shared" ref="R7:R19" si="12">L7-Q7</f>
        <v>257698037.75999999</v>
      </c>
      <c r="S7" s="45">
        <f t="shared" si="5"/>
        <v>6.25E-2</v>
      </c>
      <c r="T7" s="176">
        <f t="shared" si="1"/>
        <v>21474836.48</v>
      </c>
      <c r="U7" s="72">
        <f t="shared" si="2"/>
        <v>322122547.19999999</v>
      </c>
      <c r="V7" s="72">
        <f t="shared" si="3"/>
        <v>171798691.84</v>
      </c>
      <c r="W7" s="198" t="s">
        <v>206</v>
      </c>
      <c r="X7" s="76" t="s">
        <v>13</v>
      </c>
      <c r="Y7" s="116" t="s">
        <v>189</v>
      </c>
      <c r="Z7" s="2" t="s">
        <v>203</v>
      </c>
      <c r="AA7" s="2" t="s">
        <v>203</v>
      </c>
      <c r="AB7" s="2" t="s">
        <v>203</v>
      </c>
      <c r="AC7" s="2" t="s">
        <v>203</v>
      </c>
      <c r="AD7" s="197" t="s">
        <v>205</v>
      </c>
      <c r="AE7" s="194" t="s">
        <v>190</v>
      </c>
      <c r="AF7" s="4">
        <f t="shared" si="6"/>
        <v>0.9</v>
      </c>
      <c r="AG7" s="6">
        <f t="shared" si="7"/>
        <v>154618822.65600002</v>
      </c>
      <c r="AJ7" s="249" t="s">
        <v>256</v>
      </c>
      <c r="AK7" s="250">
        <f>AM2*AK8</f>
        <v>171798691.84</v>
      </c>
      <c r="AL7" s="4" t="s">
        <v>781</v>
      </c>
      <c r="AM7" s="603"/>
      <c r="AN7" s="125"/>
      <c r="AO7" s="250">
        <f>AM2*AO8</f>
        <v>240518168.57599998</v>
      </c>
      <c r="AP7" s="4"/>
      <c r="AQ7" s="125"/>
      <c r="AR7" s="250">
        <f>AM2*AR8</f>
        <v>343597383.68000001</v>
      </c>
      <c r="AS7" s="609"/>
      <c r="AT7" s="603"/>
      <c r="AU7" s="250">
        <f>AM2*AU8</f>
        <v>343597383.68000001</v>
      </c>
    </row>
    <row r="8" spans="2:47" x14ac:dyDescent="0.3">
      <c r="B8" s="1">
        <f t="shared" si="4"/>
        <v>5</v>
      </c>
      <c r="C8" s="6">
        <f>C5</f>
        <v>5497558138.8800001</v>
      </c>
      <c r="D8" s="45">
        <v>6.25E-2</v>
      </c>
      <c r="E8" s="6">
        <f t="shared" si="8"/>
        <v>343597383.68000001</v>
      </c>
      <c r="F8" s="197" t="s">
        <v>205</v>
      </c>
      <c r="G8" s="79" t="s">
        <v>113</v>
      </c>
      <c r="H8" s="47" t="s">
        <v>203</v>
      </c>
      <c r="I8" s="76" t="s">
        <v>13</v>
      </c>
      <c r="J8" s="198" t="s">
        <v>206</v>
      </c>
      <c r="K8" s="4">
        <v>1</v>
      </c>
      <c r="L8" s="6">
        <f t="shared" si="0"/>
        <v>343597383.68000001</v>
      </c>
      <c r="M8" s="45">
        <f>M5</f>
        <v>0.1875</v>
      </c>
      <c r="N8" s="6">
        <f t="shared" si="9"/>
        <v>64424509.439999998</v>
      </c>
      <c r="O8" s="6">
        <f t="shared" si="10"/>
        <v>279172874.24000001</v>
      </c>
      <c r="P8" s="45">
        <f>P5</f>
        <v>0.25</v>
      </c>
      <c r="Q8" s="68">
        <f t="shared" si="11"/>
        <v>85899345.920000002</v>
      </c>
      <c r="R8" s="72">
        <f t="shared" si="12"/>
        <v>257698037.75999999</v>
      </c>
      <c r="S8" s="45">
        <f t="shared" si="5"/>
        <v>6.25E-2</v>
      </c>
      <c r="T8" s="176">
        <f t="shared" si="1"/>
        <v>21474836.48</v>
      </c>
      <c r="U8" s="72">
        <f t="shared" si="2"/>
        <v>322122547.19999999</v>
      </c>
      <c r="V8" s="72">
        <f t="shared" si="3"/>
        <v>171798691.84</v>
      </c>
      <c r="W8" s="198" t="s">
        <v>206</v>
      </c>
      <c r="X8" s="121" t="s">
        <v>68</v>
      </c>
      <c r="Y8" s="99" t="s">
        <v>9</v>
      </c>
      <c r="Z8" s="2" t="s">
        <v>203</v>
      </c>
      <c r="AA8" s="97" t="s">
        <v>59</v>
      </c>
      <c r="AB8" s="97" t="s">
        <v>187</v>
      </c>
      <c r="AC8" s="2" t="s">
        <v>203</v>
      </c>
      <c r="AD8" s="197" t="s">
        <v>205</v>
      </c>
      <c r="AE8" s="88" t="s">
        <v>120</v>
      </c>
      <c r="AF8" s="4">
        <f t="shared" si="6"/>
        <v>0.9</v>
      </c>
      <c r="AG8" s="6">
        <f t="shared" si="7"/>
        <v>154618822.65600002</v>
      </c>
      <c r="AJ8" s="249" t="s">
        <v>257</v>
      </c>
      <c r="AK8" s="251">
        <v>0.25</v>
      </c>
      <c r="AL8" s="4"/>
      <c r="AM8" s="603"/>
      <c r="AN8" s="6"/>
      <c r="AO8" s="251">
        <v>0.35</v>
      </c>
      <c r="AP8" s="4"/>
      <c r="AQ8" s="125"/>
      <c r="AR8" s="251">
        <v>0.5</v>
      </c>
      <c r="AS8" s="609"/>
      <c r="AT8" s="603"/>
      <c r="AU8" s="251">
        <v>0.5</v>
      </c>
    </row>
    <row r="9" spans="2:47" x14ac:dyDescent="0.3">
      <c r="B9" s="1">
        <f t="shared" si="4"/>
        <v>6</v>
      </c>
      <c r="C9" s="6">
        <f t="shared" ref="C9:C19" si="13">C8</f>
        <v>5497558138.8800001</v>
      </c>
      <c r="D9" s="45">
        <v>6.25E-2</v>
      </c>
      <c r="E9" s="6">
        <f t="shared" si="8"/>
        <v>343597383.68000001</v>
      </c>
      <c r="F9" s="197" t="s">
        <v>205</v>
      </c>
      <c r="G9" s="80" t="s">
        <v>72</v>
      </c>
      <c r="H9" s="47" t="s">
        <v>203</v>
      </c>
      <c r="I9" s="78" t="s">
        <v>111</v>
      </c>
      <c r="J9" s="198" t="s">
        <v>206</v>
      </c>
      <c r="K9" s="4">
        <v>1</v>
      </c>
      <c r="L9" s="6">
        <f t="shared" si="0"/>
        <v>343597383.68000001</v>
      </c>
      <c r="M9" s="45">
        <f t="shared" ref="M9:M19" si="14">M8</f>
        <v>0.1875</v>
      </c>
      <c r="N9" s="6">
        <f t="shared" si="9"/>
        <v>64424509.439999998</v>
      </c>
      <c r="O9" s="6">
        <f t="shared" si="10"/>
        <v>279172874.24000001</v>
      </c>
      <c r="P9" s="45">
        <f t="shared" ref="P9:P19" si="15">P8</f>
        <v>0.25</v>
      </c>
      <c r="Q9" s="68">
        <f t="shared" si="11"/>
        <v>85899345.920000002</v>
      </c>
      <c r="R9" s="72">
        <f t="shared" si="12"/>
        <v>257698037.75999999</v>
      </c>
      <c r="S9" s="45">
        <f t="shared" si="5"/>
        <v>6.25E-2</v>
      </c>
      <c r="T9" s="176">
        <f t="shared" si="1"/>
        <v>21474836.48</v>
      </c>
      <c r="U9" s="72">
        <f t="shared" si="2"/>
        <v>322122547.19999999</v>
      </c>
      <c r="V9" s="72">
        <f t="shared" si="3"/>
        <v>171798691.84</v>
      </c>
      <c r="W9" s="198" t="s">
        <v>206</v>
      </c>
      <c r="X9" s="78" t="s">
        <v>111</v>
      </c>
      <c r="Y9" s="98" t="s">
        <v>119</v>
      </c>
      <c r="Z9" s="2" t="s">
        <v>203</v>
      </c>
      <c r="AA9" s="2" t="s">
        <v>203</v>
      </c>
      <c r="AB9" s="2" t="s">
        <v>203</v>
      </c>
      <c r="AC9" s="2" t="s">
        <v>203</v>
      </c>
      <c r="AD9" s="197" t="s">
        <v>205</v>
      </c>
      <c r="AE9" s="88" t="s">
        <v>119</v>
      </c>
      <c r="AF9" s="4">
        <f t="shared" si="6"/>
        <v>0.9</v>
      </c>
      <c r="AG9" s="6">
        <f t="shared" si="7"/>
        <v>154618822.65600002</v>
      </c>
      <c r="AJ9" s="215" t="s">
        <v>255</v>
      </c>
      <c r="AK9" s="216">
        <f>AM2*AK10</f>
        <v>85899345.920000002</v>
      </c>
      <c r="AL9" s="4"/>
      <c r="AM9" s="603"/>
      <c r="AN9" s="125"/>
      <c r="AO9" s="216">
        <f>AM2*AO10</f>
        <v>171798691.84</v>
      </c>
      <c r="AP9" s="4"/>
      <c r="AQ9" s="125"/>
      <c r="AR9" s="216">
        <f>AM2*AR10</f>
        <v>274877906.94400001</v>
      </c>
      <c r="AS9" s="609"/>
      <c r="AT9" s="603"/>
      <c r="AU9" s="216">
        <f>AM2*AU10</f>
        <v>0</v>
      </c>
    </row>
    <row r="10" spans="2:47" x14ac:dyDescent="0.3">
      <c r="B10" s="1">
        <f t="shared" si="4"/>
        <v>7</v>
      </c>
      <c r="C10" s="6">
        <f>C6</f>
        <v>5497558138.8800001</v>
      </c>
      <c r="D10" s="45">
        <v>6.25E-2</v>
      </c>
      <c r="E10" s="6">
        <f t="shared" si="8"/>
        <v>343597383.68000001</v>
      </c>
      <c r="F10" s="197" t="s">
        <v>205</v>
      </c>
      <c r="G10" s="83" t="s">
        <v>70</v>
      </c>
      <c r="H10" s="47" t="s">
        <v>203</v>
      </c>
      <c r="I10" s="83" t="s">
        <v>137</v>
      </c>
      <c r="J10" s="198" t="s">
        <v>206</v>
      </c>
      <c r="K10" s="4">
        <v>1</v>
      </c>
      <c r="L10" s="6">
        <f t="shared" si="0"/>
        <v>343597383.68000001</v>
      </c>
      <c r="M10" s="45">
        <f>M6</f>
        <v>0.1875</v>
      </c>
      <c r="N10" s="6">
        <f t="shared" si="9"/>
        <v>64424509.439999998</v>
      </c>
      <c r="O10" s="6">
        <f t="shared" si="10"/>
        <v>279172874.24000001</v>
      </c>
      <c r="P10" s="45">
        <f>P6</f>
        <v>0.25</v>
      </c>
      <c r="Q10" s="68">
        <f t="shared" si="11"/>
        <v>85899345.920000002</v>
      </c>
      <c r="R10" s="72">
        <f t="shared" si="12"/>
        <v>257698037.75999999</v>
      </c>
      <c r="S10" s="45">
        <f t="shared" si="5"/>
        <v>6.25E-2</v>
      </c>
      <c r="T10" s="176">
        <f t="shared" si="1"/>
        <v>21474836.48</v>
      </c>
      <c r="U10" s="72">
        <f t="shared" si="2"/>
        <v>322122547.19999999</v>
      </c>
      <c r="V10" s="72">
        <f t="shared" si="3"/>
        <v>171798691.84</v>
      </c>
      <c r="W10" s="198" t="s">
        <v>206</v>
      </c>
      <c r="X10" s="83" t="s">
        <v>138</v>
      </c>
      <c r="Y10" s="83"/>
      <c r="Z10" s="2" t="s">
        <v>203</v>
      </c>
      <c r="AA10" s="2" t="s">
        <v>203</v>
      </c>
      <c r="AB10" s="2" t="s">
        <v>203</v>
      </c>
      <c r="AC10" s="2" t="s">
        <v>203</v>
      </c>
      <c r="AD10" s="197" t="s">
        <v>205</v>
      </c>
      <c r="AE10" s="83" t="s">
        <v>198</v>
      </c>
      <c r="AF10" s="4">
        <f t="shared" si="6"/>
        <v>0.9</v>
      </c>
      <c r="AG10" s="6">
        <f t="shared" si="7"/>
        <v>154618822.65600002</v>
      </c>
      <c r="AJ10" s="215" t="s">
        <v>215</v>
      </c>
      <c r="AK10" s="252">
        <v>0.125</v>
      </c>
      <c r="AL10" s="4"/>
      <c r="AM10" s="603"/>
      <c r="AN10" s="6"/>
      <c r="AO10" s="217">
        <v>0.25</v>
      </c>
      <c r="AP10" s="4"/>
      <c r="AQ10" s="125"/>
      <c r="AR10" s="217">
        <v>0.4</v>
      </c>
      <c r="AS10" s="609"/>
      <c r="AT10" s="603"/>
      <c r="AU10" s="217">
        <v>0</v>
      </c>
    </row>
    <row r="11" spans="2:47" x14ac:dyDescent="0.3">
      <c r="B11" s="1">
        <f t="shared" si="4"/>
        <v>8</v>
      </c>
      <c r="C11" s="6">
        <f t="shared" si="13"/>
        <v>5497558138.8800001</v>
      </c>
      <c r="D11" s="45">
        <v>6.25E-2</v>
      </c>
      <c r="E11" s="6">
        <f t="shared" si="8"/>
        <v>343597383.68000001</v>
      </c>
      <c r="F11" s="197" t="s">
        <v>205</v>
      </c>
      <c r="G11" s="84" t="s">
        <v>66</v>
      </c>
      <c r="H11" s="47" t="s">
        <v>203</v>
      </c>
      <c r="I11" s="79" t="s">
        <v>113</v>
      </c>
      <c r="J11" s="198" t="s">
        <v>206</v>
      </c>
      <c r="K11" s="4">
        <v>1</v>
      </c>
      <c r="L11" s="6">
        <f t="shared" si="0"/>
        <v>343597383.68000001</v>
      </c>
      <c r="M11" s="45">
        <f t="shared" si="14"/>
        <v>0.1875</v>
      </c>
      <c r="N11" s="6">
        <f t="shared" si="9"/>
        <v>64424509.439999998</v>
      </c>
      <c r="O11" s="6">
        <f t="shared" si="10"/>
        <v>279172874.24000001</v>
      </c>
      <c r="P11" s="45">
        <f t="shared" si="15"/>
        <v>0.25</v>
      </c>
      <c r="Q11" s="68">
        <f t="shared" si="11"/>
        <v>85899345.920000002</v>
      </c>
      <c r="R11" s="72">
        <f t="shared" si="12"/>
        <v>257698037.75999999</v>
      </c>
      <c r="S11" s="45">
        <f t="shared" si="5"/>
        <v>6.25E-2</v>
      </c>
      <c r="T11" s="176">
        <f t="shared" si="1"/>
        <v>21474836.48</v>
      </c>
      <c r="U11" s="72">
        <f t="shared" si="2"/>
        <v>322122547.19999999</v>
      </c>
      <c r="V11" s="72">
        <f t="shared" si="3"/>
        <v>171798691.84</v>
      </c>
      <c r="W11" s="198" t="s">
        <v>206</v>
      </c>
      <c r="X11" s="79" t="s">
        <v>113</v>
      </c>
      <c r="Y11" s="101" t="s">
        <v>13</v>
      </c>
      <c r="Z11" s="2" t="s">
        <v>203</v>
      </c>
      <c r="AA11" s="2" t="s">
        <v>203</v>
      </c>
      <c r="AB11" s="2" t="s">
        <v>203</v>
      </c>
      <c r="AC11" s="2" t="s">
        <v>203</v>
      </c>
      <c r="AD11" s="197" t="s">
        <v>205</v>
      </c>
      <c r="AE11" s="76" t="s">
        <v>13</v>
      </c>
      <c r="AF11" s="4">
        <f t="shared" si="6"/>
        <v>0.9</v>
      </c>
      <c r="AG11" s="6">
        <f t="shared" si="7"/>
        <v>154618822.65600002</v>
      </c>
      <c r="AJ11" s="53" t="s">
        <v>210</v>
      </c>
      <c r="AK11" s="219">
        <f>AM2*AK12</f>
        <v>171798691.84</v>
      </c>
      <c r="AL11" s="4"/>
      <c r="AM11" s="603"/>
      <c r="AN11" s="125"/>
      <c r="AO11" s="219">
        <f>AM2*AO12</f>
        <v>240518168.57599998</v>
      </c>
      <c r="AP11" s="4"/>
      <c r="AQ11" s="125"/>
      <c r="AR11" s="219">
        <f>AM2*AR12</f>
        <v>343597383.68000001</v>
      </c>
      <c r="AS11" s="609"/>
      <c r="AT11" s="603"/>
      <c r="AU11" s="219">
        <f>AM2*AU12</f>
        <v>0</v>
      </c>
    </row>
    <row r="12" spans="2:47" x14ac:dyDescent="0.3">
      <c r="B12" s="1">
        <f t="shared" si="4"/>
        <v>9</v>
      </c>
      <c r="C12" s="6">
        <f t="shared" si="13"/>
        <v>5497558138.8800001</v>
      </c>
      <c r="D12" s="45">
        <v>6.25E-2</v>
      </c>
      <c r="E12" s="6">
        <f t="shared" si="8"/>
        <v>343597383.68000001</v>
      </c>
      <c r="F12" s="197" t="s">
        <v>205</v>
      </c>
      <c r="G12" s="84" t="s">
        <v>66</v>
      </c>
      <c r="H12" s="47" t="s">
        <v>203</v>
      </c>
      <c r="I12" s="78" t="s">
        <v>111</v>
      </c>
      <c r="J12" s="198" t="s">
        <v>206</v>
      </c>
      <c r="K12" s="4">
        <v>1</v>
      </c>
      <c r="L12" s="6">
        <f t="shared" si="0"/>
        <v>343597383.68000001</v>
      </c>
      <c r="M12" s="45">
        <f t="shared" si="14"/>
        <v>0.1875</v>
      </c>
      <c r="N12" s="6">
        <f t="shared" si="9"/>
        <v>64424509.439999998</v>
      </c>
      <c r="O12" s="6">
        <f t="shared" si="10"/>
        <v>279172874.24000001</v>
      </c>
      <c r="P12" s="45">
        <f t="shared" si="15"/>
        <v>0.25</v>
      </c>
      <c r="Q12" s="68">
        <f t="shared" si="11"/>
        <v>85899345.920000002</v>
      </c>
      <c r="R12" s="72">
        <f t="shared" si="12"/>
        <v>257698037.75999999</v>
      </c>
      <c r="S12" s="45">
        <f t="shared" si="5"/>
        <v>6.25E-2</v>
      </c>
      <c r="T12" s="176">
        <f t="shared" si="1"/>
        <v>21474836.48</v>
      </c>
      <c r="U12" s="72">
        <f t="shared" si="2"/>
        <v>322122547.19999999</v>
      </c>
      <c r="V12" s="72">
        <f t="shared" si="3"/>
        <v>171798691.84</v>
      </c>
      <c r="W12" s="198" t="s">
        <v>206</v>
      </c>
      <c r="X12" s="78" t="s">
        <v>111</v>
      </c>
      <c r="Y12" s="98" t="s">
        <v>119</v>
      </c>
      <c r="Z12" s="2" t="s">
        <v>203</v>
      </c>
      <c r="AA12" s="2" t="s">
        <v>203</v>
      </c>
      <c r="AB12" s="2" t="s">
        <v>203</v>
      </c>
      <c r="AC12" s="2" t="s">
        <v>203</v>
      </c>
      <c r="AD12" s="197" t="s">
        <v>205</v>
      </c>
      <c r="AE12" s="88" t="s">
        <v>119</v>
      </c>
      <c r="AF12" s="4">
        <f t="shared" si="6"/>
        <v>0.9</v>
      </c>
      <c r="AG12" s="6">
        <f t="shared" si="7"/>
        <v>154618822.65600002</v>
      </c>
      <c r="AJ12" s="53" t="s">
        <v>215</v>
      </c>
      <c r="AK12" s="220">
        <v>0.25</v>
      </c>
      <c r="AL12" s="4"/>
      <c r="AM12" s="603"/>
      <c r="AN12" s="6"/>
      <c r="AO12" s="220">
        <v>0.35</v>
      </c>
      <c r="AP12" s="4"/>
      <c r="AQ12" s="125"/>
      <c r="AR12" s="220">
        <v>0.5</v>
      </c>
      <c r="AS12" s="609"/>
      <c r="AT12" s="603"/>
      <c r="AU12" s="220">
        <v>0</v>
      </c>
    </row>
    <row r="13" spans="2:47" x14ac:dyDescent="0.3">
      <c r="B13" s="1">
        <f t="shared" si="4"/>
        <v>10</v>
      </c>
      <c r="C13" s="6">
        <f t="shared" si="13"/>
        <v>5497558138.8800001</v>
      </c>
      <c r="D13" s="45">
        <v>6.25E-2</v>
      </c>
      <c r="E13" s="6">
        <f t="shared" si="8"/>
        <v>343597383.68000001</v>
      </c>
      <c r="F13" s="197" t="s">
        <v>205</v>
      </c>
      <c r="G13" s="75" t="s">
        <v>67</v>
      </c>
      <c r="H13" s="47" t="s">
        <v>203</v>
      </c>
      <c r="I13" s="78" t="s">
        <v>172</v>
      </c>
      <c r="J13" s="198" t="s">
        <v>206</v>
      </c>
      <c r="K13" s="4">
        <v>1</v>
      </c>
      <c r="L13" s="6">
        <f t="shared" si="0"/>
        <v>343597383.68000001</v>
      </c>
      <c r="M13" s="45">
        <f t="shared" si="14"/>
        <v>0.1875</v>
      </c>
      <c r="N13" s="6">
        <f t="shared" si="9"/>
        <v>64424509.439999998</v>
      </c>
      <c r="O13" s="6">
        <f t="shared" si="10"/>
        <v>279172874.24000001</v>
      </c>
      <c r="P13" s="45">
        <f t="shared" si="15"/>
        <v>0.25</v>
      </c>
      <c r="Q13" s="68">
        <f t="shared" si="11"/>
        <v>85899345.920000002</v>
      </c>
      <c r="R13" s="72">
        <f t="shared" si="12"/>
        <v>257698037.75999999</v>
      </c>
      <c r="S13" s="45">
        <f t="shared" si="5"/>
        <v>6.25E-2</v>
      </c>
      <c r="T13" s="176">
        <f t="shared" si="1"/>
        <v>21474836.48</v>
      </c>
      <c r="U13" s="72">
        <f t="shared" si="2"/>
        <v>322122547.19999999</v>
      </c>
      <c r="V13" s="72">
        <f t="shared" si="3"/>
        <v>171798691.84</v>
      </c>
      <c r="W13" s="198" t="s">
        <v>206</v>
      </c>
      <c r="X13" s="78" t="s">
        <v>136</v>
      </c>
      <c r="Y13" s="98" t="s">
        <v>119</v>
      </c>
      <c r="Z13" s="2" t="s">
        <v>203</v>
      </c>
      <c r="AA13" s="98" t="s">
        <v>119</v>
      </c>
      <c r="AB13" s="98" t="s">
        <v>187</v>
      </c>
      <c r="AC13" s="2" t="s">
        <v>203</v>
      </c>
      <c r="AD13" s="197" t="s">
        <v>205</v>
      </c>
      <c r="AE13" s="88" t="s">
        <v>120</v>
      </c>
      <c r="AF13" s="4">
        <f t="shared" si="6"/>
        <v>0.9</v>
      </c>
      <c r="AG13" s="6">
        <f t="shared" si="7"/>
        <v>154618822.65600002</v>
      </c>
      <c r="AJ13" s="223" t="s">
        <v>211</v>
      </c>
      <c r="AK13" s="224">
        <f>AM2*AK14</f>
        <v>42949672.960000001</v>
      </c>
      <c r="AL13" s="4"/>
      <c r="AM13" s="603"/>
      <c r="AN13" s="125"/>
      <c r="AO13" s="224">
        <f>AM2*AO14</f>
        <v>85899345.920000002</v>
      </c>
      <c r="AP13" s="4"/>
      <c r="AQ13" s="125"/>
      <c r="AR13" s="224">
        <f>AM2*AR14</f>
        <v>171798691.84</v>
      </c>
      <c r="AS13" s="609"/>
      <c r="AT13" s="603"/>
      <c r="AU13" s="224">
        <f>AM2*AU14</f>
        <v>0</v>
      </c>
    </row>
    <row r="14" spans="2:47" x14ac:dyDescent="0.3">
      <c r="B14" s="1">
        <f t="shared" si="4"/>
        <v>11</v>
      </c>
      <c r="C14" s="6">
        <f t="shared" si="13"/>
        <v>5497558138.8800001</v>
      </c>
      <c r="D14" s="45">
        <v>6.25E-2</v>
      </c>
      <c r="E14" s="6">
        <f t="shared" si="8"/>
        <v>343597383.68000001</v>
      </c>
      <c r="F14" s="197" t="s">
        <v>205</v>
      </c>
      <c r="G14" s="75" t="s">
        <v>74</v>
      </c>
      <c r="H14" s="47" t="s">
        <v>203</v>
      </c>
      <c r="I14" s="79" t="s">
        <v>114</v>
      </c>
      <c r="J14" s="198" t="s">
        <v>206</v>
      </c>
      <c r="K14" s="4">
        <v>1</v>
      </c>
      <c r="L14" s="6">
        <f t="shared" si="0"/>
        <v>343597383.68000001</v>
      </c>
      <c r="M14" s="45">
        <f t="shared" si="14"/>
        <v>0.1875</v>
      </c>
      <c r="N14" s="6">
        <f t="shared" si="9"/>
        <v>64424509.439999998</v>
      </c>
      <c r="O14" s="6">
        <f t="shared" si="10"/>
        <v>279172874.24000001</v>
      </c>
      <c r="P14" s="45">
        <f t="shared" si="15"/>
        <v>0.25</v>
      </c>
      <c r="Q14" s="68">
        <f t="shared" si="11"/>
        <v>85899345.920000002</v>
      </c>
      <c r="R14" s="72">
        <f t="shared" si="12"/>
        <v>257698037.75999999</v>
      </c>
      <c r="S14" s="45">
        <f t="shared" si="5"/>
        <v>6.25E-2</v>
      </c>
      <c r="T14" s="176">
        <f t="shared" si="1"/>
        <v>21474836.48</v>
      </c>
      <c r="U14" s="72">
        <f t="shared" si="2"/>
        <v>322122547.19999999</v>
      </c>
      <c r="V14" s="72">
        <f t="shared" si="3"/>
        <v>171798691.84</v>
      </c>
      <c r="W14" s="198" t="s">
        <v>206</v>
      </c>
      <c r="X14" s="79" t="s">
        <v>114</v>
      </c>
      <c r="Y14" s="101" t="s">
        <v>13</v>
      </c>
      <c r="Z14" s="2" t="s">
        <v>203</v>
      </c>
      <c r="AA14" s="116" t="s">
        <v>13</v>
      </c>
      <c r="AB14" s="116" t="s">
        <v>187</v>
      </c>
      <c r="AC14" s="2" t="s">
        <v>203</v>
      </c>
      <c r="AD14" s="197" t="s">
        <v>205</v>
      </c>
      <c r="AE14" s="88" t="s">
        <v>120</v>
      </c>
      <c r="AF14" s="4">
        <f t="shared" si="6"/>
        <v>0.9</v>
      </c>
      <c r="AG14" s="6">
        <f t="shared" si="7"/>
        <v>154618822.65600002</v>
      </c>
      <c r="AJ14" s="223" t="s">
        <v>215</v>
      </c>
      <c r="AK14" s="225">
        <v>6.25E-2</v>
      </c>
      <c r="AL14" s="4"/>
      <c r="AM14" s="603"/>
      <c r="AN14" s="6"/>
      <c r="AO14" s="232">
        <v>0.125</v>
      </c>
      <c r="AP14" s="4"/>
      <c r="AQ14" s="125"/>
      <c r="AR14" s="232">
        <v>0.25</v>
      </c>
      <c r="AS14" s="609"/>
      <c r="AT14" s="603"/>
      <c r="AU14" s="232">
        <v>0</v>
      </c>
    </row>
    <row r="15" spans="2:47" x14ac:dyDescent="0.3">
      <c r="B15" s="1">
        <f t="shared" si="4"/>
        <v>12</v>
      </c>
      <c r="C15" s="6">
        <f t="shared" si="13"/>
        <v>5497558138.8800001</v>
      </c>
      <c r="D15" s="45">
        <v>6.25E-2</v>
      </c>
      <c r="E15" s="6">
        <f t="shared" si="8"/>
        <v>343597383.68000001</v>
      </c>
      <c r="F15" s="197" t="s">
        <v>205</v>
      </c>
      <c r="G15" s="75" t="s">
        <v>75</v>
      </c>
      <c r="H15" s="47" t="s">
        <v>203</v>
      </c>
      <c r="I15" s="165" t="s">
        <v>179</v>
      </c>
      <c r="J15" s="198" t="s">
        <v>206</v>
      </c>
      <c r="K15" s="4">
        <v>1</v>
      </c>
      <c r="L15" s="6">
        <f t="shared" si="0"/>
        <v>343597383.68000001</v>
      </c>
      <c r="M15" s="45">
        <f t="shared" si="14"/>
        <v>0.1875</v>
      </c>
      <c r="N15" s="6">
        <f t="shared" si="9"/>
        <v>64424509.439999998</v>
      </c>
      <c r="O15" s="6">
        <f t="shared" si="10"/>
        <v>279172874.24000001</v>
      </c>
      <c r="P15" s="45">
        <f t="shared" si="15"/>
        <v>0.25</v>
      </c>
      <c r="Q15" s="68">
        <f t="shared" si="11"/>
        <v>85899345.920000002</v>
      </c>
      <c r="R15" s="72">
        <f t="shared" si="12"/>
        <v>257698037.75999999</v>
      </c>
      <c r="S15" s="45">
        <f t="shared" si="5"/>
        <v>6.25E-2</v>
      </c>
      <c r="T15" s="176">
        <f t="shared" si="1"/>
        <v>21474836.48</v>
      </c>
      <c r="U15" s="72">
        <f t="shared" si="2"/>
        <v>322122547.19999999</v>
      </c>
      <c r="V15" s="72">
        <f t="shared" si="3"/>
        <v>171798691.84</v>
      </c>
      <c r="W15" s="198" t="s">
        <v>206</v>
      </c>
      <c r="X15" s="90" t="s">
        <v>142</v>
      </c>
      <c r="Y15" s="115" t="s">
        <v>116</v>
      </c>
      <c r="Z15" s="2" t="s">
        <v>203</v>
      </c>
      <c r="AA15" s="115" t="s">
        <v>116</v>
      </c>
      <c r="AB15" s="115" t="s">
        <v>194</v>
      </c>
      <c r="AC15" s="2" t="s">
        <v>203</v>
      </c>
      <c r="AD15" s="197" t="s">
        <v>205</v>
      </c>
      <c r="AE15" s="92" t="s">
        <v>199</v>
      </c>
      <c r="AF15" s="4">
        <f t="shared" si="6"/>
        <v>0.9</v>
      </c>
      <c r="AG15" s="6">
        <f t="shared" si="7"/>
        <v>154618822.65600002</v>
      </c>
      <c r="AJ15" s="54" t="s">
        <v>208</v>
      </c>
      <c r="AK15" s="221">
        <f>AM2*AK16</f>
        <v>1374389534.72</v>
      </c>
      <c r="AL15" s="4"/>
      <c r="AM15" s="603"/>
      <c r="AN15" s="125"/>
      <c r="AO15" s="221">
        <f>AM2*AO16</f>
        <v>1374389534.72</v>
      </c>
      <c r="AP15" s="4"/>
      <c r="AQ15" s="125"/>
      <c r="AR15" s="221">
        <f>AM2*AR16</f>
        <v>1030792151.04</v>
      </c>
      <c r="AS15" s="609"/>
      <c r="AT15" s="603"/>
      <c r="AU15" s="221">
        <f>AM2*AU16</f>
        <v>0</v>
      </c>
    </row>
    <row r="16" spans="2:47" x14ac:dyDescent="0.3">
      <c r="B16" s="1">
        <f t="shared" si="4"/>
        <v>13</v>
      </c>
      <c r="C16" s="6">
        <f t="shared" si="13"/>
        <v>5497558138.8800001</v>
      </c>
      <c r="D16" s="45">
        <v>6.25E-2</v>
      </c>
      <c r="E16" s="6">
        <f t="shared" si="8"/>
        <v>343597383.68000001</v>
      </c>
      <c r="F16" s="197" t="s">
        <v>205</v>
      </c>
      <c r="G16" s="75" t="s">
        <v>73</v>
      </c>
      <c r="H16" s="47" t="s">
        <v>203</v>
      </c>
      <c r="I16" s="87" t="s">
        <v>135</v>
      </c>
      <c r="J16" s="198" t="s">
        <v>206</v>
      </c>
      <c r="K16" s="4">
        <v>1</v>
      </c>
      <c r="L16" s="6">
        <f t="shared" si="0"/>
        <v>343597383.68000001</v>
      </c>
      <c r="M16" s="45">
        <f t="shared" si="14"/>
        <v>0.1875</v>
      </c>
      <c r="N16" s="6">
        <f t="shared" si="9"/>
        <v>64424509.439999998</v>
      </c>
      <c r="O16" s="6">
        <f t="shared" si="10"/>
        <v>279172874.24000001</v>
      </c>
      <c r="P16" s="45">
        <f t="shared" si="15"/>
        <v>0.25</v>
      </c>
      <c r="Q16" s="68">
        <f t="shared" si="11"/>
        <v>85899345.920000002</v>
      </c>
      <c r="R16" s="72">
        <f t="shared" si="12"/>
        <v>257698037.75999999</v>
      </c>
      <c r="S16" s="45">
        <f t="shared" si="5"/>
        <v>6.25E-2</v>
      </c>
      <c r="T16" s="176">
        <f t="shared" si="1"/>
        <v>21474836.48</v>
      </c>
      <c r="U16" s="72">
        <f t="shared" si="2"/>
        <v>322122547.19999999</v>
      </c>
      <c r="V16" s="72">
        <f t="shared" si="3"/>
        <v>171798691.84</v>
      </c>
      <c r="W16" s="198" t="s">
        <v>206</v>
      </c>
      <c r="X16" s="87" t="s">
        <v>135</v>
      </c>
      <c r="Y16" s="98" t="s">
        <v>195</v>
      </c>
      <c r="Z16" s="2" t="s">
        <v>203</v>
      </c>
      <c r="AA16" s="98" t="s">
        <v>195</v>
      </c>
      <c r="AB16" s="98" t="s">
        <v>170</v>
      </c>
      <c r="AC16" s="2" t="s">
        <v>203</v>
      </c>
      <c r="AD16" s="197" t="s">
        <v>205</v>
      </c>
      <c r="AE16" s="78" t="s">
        <v>140</v>
      </c>
      <c r="AF16" s="4">
        <f t="shared" si="6"/>
        <v>0.9</v>
      </c>
      <c r="AG16" s="6">
        <f t="shared" si="7"/>
        <v>154618822.65600002</v>
      </c>
      <c r="AJ16" s="54" t="s">
        <v>216</v>
      </c>
      <c r="AK16" s="222">
        <v>2</v>
      </c>
      <c r="AL16" s="4"/>
      <c r="AM16" s="603"/>
      <c r="AN16" s="6"/>
      <c r="AO16" s="222">
        <v>2</v>
      </c>
      <c r="AP16" s="4"/>
      <c r="AQ16" s="125"/>
      <c r="AR16" s="222">
        <v>1.5</v>
      </c>
      <c r="AS16" s="609"/>
      <c r="AT16" s="603"/>
      <c r="AU16" s="222">
        <v>0</v>
      </c>
    </row>
    <row r="17" spans="2:62" x14ac:dyDescent="0.3">
      <c r="B17" s="1">
        <f t="shared" si="4"/>
        <v>14</v>
      </c>
      <c r="C17" s="6">
        <f>C16</f>
        <v>5497558138.8800001</v>
      </c>
      <c r="D17" s="45">
        <v>6.25E-2</v>
      </c>
      <c r="E17" s="6">
        <f t="shared" si="8"/>
        <v>343597383.68000001</v>
      </c>
      <c r="F17" s="197" t="s">
        <v>205</v>
      </c>
      <c r="G17" s="85" t="s">
        <v>105</v>
      </c>
      <c r="H17" s="47" t="s">
        <v>203</v>
      </c>
      <c r="I17" s="79" t="s">
        <v>114</v>
      </c>
      <c r="J17" s="198" t="s">
        <v>206</v>
      </c>
      <c r="K17" s="4">
        <v>1</v>
      </c>
      <c r="L17" s="6">
        <f t="shared" si="0"/>
        <v>343597383.68000001</v>
      </c>
      <c r="M17" s="45">
        <f t="shared" si="14"/>
        <v>0.1875</v>
      </c>
      <c r="N17" s="6">
        <f t="shared" si="9"/>
        <v>64424509.439999998</v>
      </c>
      <c r="O17" s="6">
        <f t="shared" si="10"/>
        <v>279172874.24000001</v>
      </c>
      <c r="P17" s="45">
        <f t="shared" si="15"/>
        <v>0.25</v>
      </c>
      <c r="Q17" s="68">
        <f t="shared" si="11"/>
        <v>85899345.920000002</v>
      </c>
      <c r="R17" s="72">
        <f t="shared" si="12"/>
        <v>257698037.75999999</v>
      </c>
      <c r="S17" s="45">
        <f t="shared" si="5"/>
        <v>6.25E-2</v>
      </c>
      <c r="T17" s="176">
        <f t="shared" si="1"/>
        <v>21474836.48</v>
      </c>
      <c r="U17" s="72">
        <f t="shared" si="2"/>
        <v>322122547.19999999</v>
      </c>
      <c r="V17" s="72">
        <f t="shared" si="3"/>
        <v>171798691.84</v>
      </c>
      <c r="W17" s="198" t="s">
        <v>206</v>
      </c>
      <c r="X17" s="79" t="s">
        <v>114</v>
      </c>
      <c r="Y17" s="101" t="s">
        <v>8</v>
      </c>
      <c r="Z17" s="2" t="s">
        <v>203</v>
      </c>
      <c r="AA17" s="2" t="s">
        <v>203</v>
      </c>
      <c r="AB17" s="2" t="s">
        <v>203</v>
      </c>
      <c r="AC17" s="2" t="s">
        <v>203</v>
      </c>
      <c r="AD17" s="197" t="s">
        <v>205</v>
      </c>
      <c r="AE17" s="116" t="s">
        <v>13</v>
      </c>
      <c r="AF17" s="4">
        <f t="shared" si="6"/>
        <v>0.9</v>
      </c>
      <c r="AG17" s="6">
        <f t="shared" si="7"/>
        <v>154618822.65600002</v>
      </c>
      <c r="AJ17" s="215" t="s">
        <v>212</v>
      </c>
      <c r="AK17" s="216">
        <f>AM2*AK18</f>
        <v>687194767.36000001</v>
      </c>
      <c r="AL17" s="4"/>
      <c r="AM17" s="603"/>
      <c r="AN17" s="125"/>
      <c r="AO17" s="216">
        <f>AM2*AO18</f>
        <v>1374389534.72</v>
      </c>
      <c r="AP17" s="4"/>
      <c r="AQ17" s="125"/>
      <c r="AR17" s="216">
        <f>AM2*AR18</f>
        <v>1374389534.72</v>
      </c>
      <c r="AS17" s="609"/>
      <c r="AT17" s="603"/>
      <c r="AU17" s="216">
        <f>AM2*AU18</f>
        <v>687194767.36000001</v>
      </c>
    </row>
    <row r="18" spans="2:62" x14ac:dyDescent="0.3">
      <c r="B18" s="1">
        <f t="shared" si="4"/>
        <v>15</v>
      </c>
      <c r="C18" s="6">
        <f t="shared" si="13"/>
        <v>5497558138.8800001</v>
      </c>
      <c r="D18" s="45">
        <v>6.25E-2</v>
      </c>
      <c r="E18" s="6">
        <f t="shared" si="8"/>
        <v>343597383.68000001</v>
      </c>
      <c r="F18" s="197" t="s">
        <v>205</v>
      </c>
      <c r="G18" s="85" t="s">
        <v>106</v>
      </c>
      <c r="H18" s="47" t="s">
        <v>203</v>
      </c>
      <c r="I18" s="91" t="s">
        <v>117</v>
      </c>
      <c r="J18" s="198" t="s">
        <v>206</v>
      </c>
      <c r="K18" s="4">
        <v>1</v>
      </c>
      <c r="L18" s="6">
        <f t="shared" si="0"/>
        <v>343597383.68000001</v>
      </c>
      <c r="M18" s="45">
        <f t="shared" si="14"/>
        <v>0.1875</v>
      </c>
      <c r="N18" s="6">
        <f t="shared" si="9"/>
        <v>64424509.439999998</v>
      </c>
      <c r="O18" s="6">
        <f t="shared" si="10"/>
        <v>279172874.24000001</v>
      </c>
      <c r="P18" s="45">
        <f t="shared" si="15"/>
        <v>0.25</v>
      </c>
      <c r="Q18" s="68">
        <f t="shared" si="11"/>
        <v>85899345.920000002</v>
      </c>
      <c r="R18" s="72">
        <f t="shared" si="12"/>
        <v>257698037.75999999</v>
      </c>
      <c r="S18" s="45">
        <f t="shared" si="5"/>
        <v>6.25E-2</v>
      </c>
      <c r="T18" s="176">
        <f t="shared" si="1"/>
        <v>21474836.48</v>
      </c>
      <c r="U18" s="72">
        <f t="shared" si="2"/>
        <v>322122547.19999999</v>
      </c>
      <c r="V18" s="72">
        <f t="shared" si="3"/>
        <v>171798691.84</v>
      </c>
      <c r="W18" s="198" t="s">
        <v>206</v>
      </c>
      <c r="X18" s="91" t="s">
        <v>117</v>
      </c>
      <c r="Y18" s="103" t="s">
        <v>8</v>
      </c>
      <c r="Z18" s="2" t="s">
        <v>203</v>
      </c>
      <c r="AA18" s="116" t="s">
        <v>68</v>
      </c>
      <c r="AB18" s="116" t="s">
        <v>187</v>
      </c>
      <c r="AC18" s="2" t="s">
        <v>203</v>
      </c>
      <c r="AD18" s="197" t="s">
        <v>205</v>
      </c>
      <c r="AE18" s="87" t="s">
        <v>191</v>
      </c>
      <c r="AF18" s="4">
        <f t="shared" si="6"/>
        <v>0.9</v>
      </c>
      <c r="AG18" s="6">
        <f t="shared" si="7"/>
        <v>154618822.65600002</v>
      </c>
      <c r="AJ18" s="215" t="s">
        <v>217</v>
      </c>
      <c r="AK18" s="217">
        <v>1</v>
      </c>
      <c r="AL18" s="4"/>
      <c r="AM18" s="603"/>
      <c r="AN18" s="6"/>
      <c r="AO18" s="217">
        <v>2</v>
      </c>
      <c r="AP18" s="4"/>
      <c r="AQ18" s="125"/>
      <c r="AR18" s="217">
        <v>2</v>
      </c>
      <c r="AS18" s="609"/>
      <c r="AT18" s="603"/>
      <c r="AU18" s="217">
        <v>1</v>
      </c>
    </row>
    <row r="19" spans="2:62" x14ac:dyDescent="0.3">
      <c r="B19" s="1">
        <f t="shared" si="4"/>
        <v>16</v>
      </c>
      <c r="C19" s="6">
        <f t="shared" si="13"/>
        <v>5497558138.8800001</v>
      </c>
      <c r="D19" s="45">
        <v>6.25E-2</v>
      </c>
      <c r="E19" s="6">
        <f t="shared" si="8"/>
        <v>343597383.68000001</v>
      </c>
      <c r="F19" s="197" t="s">
        <v>205</v>
      </c>
      <c r="G19" s="85" t="s">
        <v>107</v>
      </c>
      <c r="H19" s="47" t="s">
        <v>203</v>
      </c>
      <c r="I19" s="92" t="s">
        <v>118</v>
      </c>
      <c r="J19" s="198" t="s">
        <v>206</v>
      </c>
      <c r="K19" s="4">
        <v>1</v>
      </c>
      <c r="L19" s="6">
        <f t="shared" si="0"/>
        <v>343597383.68000001</v>
      </c>
      <c r="M19" s="45">
        <f t="shared" si="14"/>
        <v>0.1875</v>
      </c>
      <c r="N19" s="6">
        <f t="shared" si="9"/>
        <v>64424509.439999998</v>
      </c>
      <c r="O19" s="6">
        <f t="shared" si="10"/>
        <v>279172874.24000001</v>
      </c>
      <c r="P19" s="45">
        <f t="shared" si="15"/>
        <v>0.25</v>
      </c>
      <c r="Q19" s="68">
        <f t="shared" si="11"/>
        <v>85899345.920000002</v>
      </c>
      <c r="R19" s="72">
        <f t="shared" si="12"/>
        <v>257698037.75999999</v>
      </c>
      <c r="S19" s="45">
        <f t="shared" si="5"/>
        <v>6.25E-2</v>
      </c>
      <c r="T19" s="176">
        <f t="shared" si="1"/>
        <v>21474836.48</v>
      </c>
      <c r="U19" s="72">
        <f t="shared" si="2"/>
        <v>322122547.19999999</v>
      </c>
      <c r="V19" s="72">
        <f t="shared" si="3"/>
        <v>171798691.84</v>
      </c>
      <c r="W19" s="198" t="s">
        <v>206</v>
      </c>
      <c r="X19" s="92" t="s">
        <v>118</v>
      </c>
      <c r="Y19" s="100" t="s">
        <v>119</v>
      </c>
      <c r="Z19" s="2" t="s">
        <v>203</v>
      </c>
      <c r="AA19" s="100" t="s">
        <v>119</v>
      </c>
      <c r="AB19" s="100" t="s">
        <v>170</v>
      </c>
      <c r="AC19" s="2" t="s">
        <v>203</v>
      </c>
      <c r="AD19" s="197" t="s">
        <v>205</v>
      </c>
      <c r="AE19" s="87" t="s">
        <v>484</v>
      </c>
      <c r="AF19" s="4">
        <f t="shared" si="6"/>
        <v>0.9</v>
      </c>
      <c r="AG19" s="6">
        <f t="shared" si="7"/>
        <v>154618822.65600002</v>
      </c>
      <c r="AJ19" s="53" t="s">
        <v>213</v>
      </c>
      <c r="AK19" s="219">
        <f>AM2*AK20</f>
        <v>0</v>
      </c>
      <c r="AL19" s="4"/>
      <c r="AM19" s="603"/>
      <c r="AN19" s="125"/>
      <c r="AO19" s="219">
        <f>AM2*AO20</f>
        <v>687194767.36000001</v>
      </c>
      <c r="AP19" s="4"/>
      <c r="AQ19" s="125"/>
      <c r="AR19" s="219">
        <f>AM2*AR20</f>
        <v>1374389534.72</v>
      </c>
      <c r="AS19" s="609"/>
      <c r="AT19" s="603"/>
      <c r="AU19" s="219">
        <f>AM2*AU20</f>
        <v>687194767.36000001</v>
      </c>
    </row>
    <row r="20" spans="2:62" ht="16.2" thickBot="1" x14ac:dyDescent="0.35">
      <c r="C20" s="6"/>
      <c r="D20" s="56">
        <f>SUM(D4:D19)</f>
        <v>1</v>
      </c>
      <c r="E20" s="6"/>
      <c r="F20" s="6"/>
      <c r="G20" s="48"/>
      <c r="H20" s="46"/>
      <c r="J20" s="46"/>
      <c r="O20" s="51" t="s">
        <v>98</v>
      </c>
      <c r="P20" s="51"/>
      <c r="Q20" s="51"/>
      <c r="R20" s="51" t="s">
        <v>103</v>
      </c>
      <c r="S20" s="171"/>
      <c r="T20" s="177"/>
      <c r="U20" s="51" t="s">
        <v>182</v>
      </c>
      <c r="V20" s="51" t="s">
        <v>181</v>
      </c>
      <c r="W20" s="51"/>
      <c r="AA20" s="47"/>
      <c r="AB20" s="47"/>
      <c r="AE20" s="94"/>
      <c r="AG20" s="143">
        <f>SUM(AG4:AG19)</f>
        <v>2473901162.4960012</v>
      </c>
      <c r="AJ20" s="53" t="s">
        <v>218</v>
      </c>
      <c r="AK20" s="220">
        <v>0</v>
      </c>
      <c r="AL20" s="4"/>
      <c r="AM20" s="603"/>
      <c r="AN20" s="6"/>
      <c r="AO20" s="220">
        <v>1</v>
      </c>
      <c r="AP20" s="4"/>
      <c r="AQ20" s="125"/>
      <c r="AR20" s="220">
        <v>2</v>
      </c>
      <c r="AS20" s="609"/>
      <c r="AT20" s="603"/>
      <c r="AU20" s="220">
        <v>1</v>
      </c>
    </row>
    <row r="21" spans="2:62" x14ac:dyDescent="0.3">
      <c r="C21" s="6"/>
      <c r="D21" s="56" t="s">
        <v>56</v>
      </c>
      <c r="E21" s="57">
        <f>SUM(E4:E20)</f>
        <v>5497558138.8800001</v>
      </c>
      <c r="F21" s="57"/>
      <c r="G21" s="48"/>
      <c r="H21" s="47"/>
      <c r="I21" s="93"/>
      <c r="J21" s="46"/>
      <c r="O21" s="6">
        <f>SUM(O4:O20)</f>
        <v>4466765987.8399982</v>
      </c>
      <c r="P21" s="6"/>
      <c r="Q21" s="6"/>
      <c r="R21" s="6">
        <f>SUM(R4:R20)</f>
        <v>4123168604.1600018</v>
      </c>
      <c r="U21" s="6">
        <f>SUM(U4:U20)</f>
        <v>5153960755.1999989</v>
      </c>
      <c r="V21" s="125">
        <f>SUM(V4:V20)</f>
        <v>2748779069.4400001</v>
      </c>
      <c r="W21" s="125"/>
      <c r="X21" s="192">
        <v>2</v>
      </c>
      <c r="Y21" s="193">
        <f>V21*X21</f>
        <v>5497558138.8800001</v>
      </c>
      <c r="AA21" s="47"/>
      <c r="AB21" s="47"/>
      <c r="AE21" s="94"/>
      <c r="AG21" s="633">
        <f>AG20*2</f>
        <v>4947802324.9920025</v>
      </c>
      <c r="AJ21" s="223" t="s">
        <v>214</v>
      </c>
      <c r="AK21" s="224">
        <f>AM2*AK22</f>
        <v>0</v>
      </c>
      <c r="AL21" s="239"/>
      <c r="AM21" s="603"/>
      <c r="AN21" s="125"/>
      <c r="AO21" s="233">
        <f>AM2*AO22</f>
        <v>0</v>
      </c>
      <c r="AP21" s="239"/>
      <c r="AQ21" s="125"/>
      <c r="AR21" s="233">
        <f>AM2*AR22</f>
        <v>687194767.36000001</v>
      </c>
      <c r="AS21" s="609"/>
      <c r="AT21" s="603"/>
      <c r="AU21" s="233">
        <f>AM2*AU22</f>
        <v>687194767.36000001</v>
      </c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</row>
    <row r="22" spans="2:62" ht="18" x14ac:dyDescent="0.35">
      <c r="C22" s="6"/>
      <c r="D22" s="56"/>
      <c r="E22" s="57"/>
      <c r="F22" s="57"/>
      <c r="H22" s="47"/>
      <c r="I22" s="93"/>
      <c r="J22" s="46"/>
      <c r="O22" s="69" t="s">
        <v>99</v>
      </c>
      <c r="P22" s="69"/>
      <c r="Q22" s="69"/>
      <c r="R22" s="69" t="s">
        <v>99</v>
      </c>
      <c r="S22" s="171"/>
      <c r="T22" s="177"/>
      <c r="U22" s="69"/>
      <c r="V22" s="51"/>
      <c r="W22" s="51"/>
      <c r="X22" s="117"/>
      <c r="AA22" s="47"/>
      <c r="AB22" s="47"/>
      <c r="AE22" s="94"/>
      <c r="AG22" s="599">
        <f>AG20+AG45</f>
        <v>4947802324.9920025</v>
      </c>
      <c r="AH22" s="619" t="s">
        <v>472</v>
      </c>
      <c r="AI22" s="615"/>
      <c r="AJ22" s="223" t="s">
        <v>488</v>
      </c>
      <c r="AK22" s="226">
        <v>0</v>
      </c>
      <c r="AL22" s="239"/>
      <c r="AM22" s="603"/>
      <c r="AN22" s="125"/>
      <c r="AO22" s="598">
        <v>0</v>
      </c>
      <c r="AP22" s="239"/>
      <c r="AQ22" s="125"/>
      <c r="AR22" s="598">
        <v>1</v>
      </c>
      <c r="AS22" s="609"/>
      <c r="AT22" s="603"/>
      <c r="AU22" s="598">
        <v>1</v>
      </c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</row>
    <row r="23" spans="2:62" x14ac:dyDescent="0.3">
      <c r="E23" s="2" t="s">
        <v>374</v>
      </c>
      <c r="G23" s="48"/>
      <c r="H23" s="47"/>
      <c r="I23" s="1"/>
      <c r="J23" s="46"/>
      <c r="O23" s="6">
        <f>E21</f>
        <v>5497558138.8800001</v>
      </c>
      <c r="P23" s="6"/>
      <c r="Q23" s="6"/>
      <c r="R23" s="6">
        <f>O23</f>
        <v>5497558138.8800001</v>
      </c>
      <c r="U23" s="6">
        <f>R23</f>
        <v>5497558138.8800001</v>
      </c>
      <c r="V23" s="6"/>
      <c r="W23" s="6"/>
      <c r="AA23" s="47"/>
      <c r="AB23" s="47"/>
      <c r="AE23" s="94"/>
      <c r="AG23" s="51" t="s">
        <v>232</v>
      </c>
      <c r="AH23" s="619" t="s">
        <v>472</v>
      </c>
      <c r="AI23" s="616"/>
      <c r="AJ23" s="38" t="s">
        <v>468</v>
      </c>
      <c r="AK23" s="659">
        <f>SUM(AK7:AK22)</f>
        <v>2534030708.3274999</v>
      </c>
      <c r="AL23" s="239"/>
      <c r="AM23" s="603"/>
      <c r="AN23" s="602"/>
      <c r="AO23" s="599">
        <f>SUM(AO7:AO22)</f>
        <v>4174708217.7870002</v>
      </c>
      <c r="AP23" s="239"/>
      <c r="AQ23" s="603"/>
      <c r="AR23" s="599">
        <f>SUM(AR7:AR22)</f>
        <v>5600637362.1339998</v>
      </c>
      <c r="AS23" s="609"/>
      <c r="AT23" s="603"/>
      <c r="AU23" s="599">
        <f>SUM(AU7:AU22)</f>
        <v>2405181689.2600002</v>
      </c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</row>
    <row r="24" spans="2:62" x14ac:dyDescent="0.3">
      <c r="C24" s="159"/>
      <c r="D24" s="94"/>
      <c r="E24" s="52">
        <v>3.125E-2</v>
      </c>
      <c r="F24" s="45"/>
      <c r="H24" s="47"/>
      <c r="I24" s="93"/>
      <c r="J24" s="46"/>
      <c r="O24" s="206" t="s">
        <v>91</v>
      </c>
      <c r="P24" s="69"/>
      <c r="Q24" s="69"/>
      <c r="R24" s="69" t="s">
        <v>57</v>
      </c>
      <c r="S24" s="171"/>
      <c r="T24" s="177"/>
      <c r="U24" s="69" t="s">
        <v>184</v>
      </c>
      <c r="V24" s="51" t="s">
        <v>181</v>
      </c>
      <c r="W24" s="51"/>
      <c r="AG24" s="97" t="s">
        <v>760</v>
      </c>
      <c r="AH24" s="618" t="s">
        <v>2</v>
      </c>
      <c r="AI24" s="618"/>
      <c r="AJ24" s="618" t="s">
        <v>2</v>
      </c>
      <c r="AK24" s="599">
        <f>AG22</f>
        <v>4947802324.9920025</v>
      </c>
      <c r="AL24" s="609"/>
      <c r="AM24" s="602"/>
      <c r="AN24" s="602"/>
      <c r="AO24" s="606" t="s">
        <v>472</v>
      </c>
      <c r="AP24" s="13"/>
      <c r="AQ24" s="515"/>
      <c r="AR24" s="606" t="s">
        <v>472</v>
      </c>
      <c r="AS24" s="13"/>
      <c r="AT24" s="349"/>
      <c r="AU24" s="606" t="s">
        <v>472</v>
      </c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</row>
    <row r="25" spans="2:62" x14ac:dyDescent="0.3">
      <c r="C25" s="6"/>
      <c r="D25" s="5"/>
      <c r="E25" s="71">
        <v>6</v>
      </c>
      <c r="F25" s="6" t="s">
        <v>1</v>
      </c>
      <c r="G25" s="48"/>
      <c r="H25" s="47"/>
      <c r="I25" s="94"/>
      <c r="J25" s="46"/>
      <c r="O25" s="184">
        <f>O23-O21</f>
        <v>1030792151.0400019</v>
      </c>
      <c r="P25" s="6"/>
      <c r="Q25" s="6"/>
      <c r="R25" s="69" t="s">
        <v>183</v>
      </c>
      <c r="U25" s="69" t="s">
        <v>184</v>
      </c>
      <c r="V25" s="6">
        <f>O25</f>
        <v>1030792151.0400019</v>
      </c>
      <c r="W25" s="6"/>
      <c r="AG25" s="935">
        <f>E21</f>
        <v>5497558138.8800001</v>
      </c>
      <c r="AK25" s="62">
        <f>SUM(AK23:AK24)</f>
        <v>7481833033.3195019</v>
      </c>
      <c r="AL25" s="617">
        <f>AF4</f>
        <v>0.9</v>
      </c>
      <c r="AM25" s="610">
        <f>AK25*AL25</f>
        <v>6733649729.9875517</v>
      </c>
      <c r="AN25" s="605" t="s">
        <v>2</v>
      </c>
      <c r="AO25" s="206">
        <f>AM25+AO23</f>
        <v>10908357947.774551</v>
      </c>
      <c r="AP25" s="600">
        <f>AF4</f>
        <v>0.9</v>
      </c>
      <c r="AQ25" s="610">
        <f>AO25*AP25</f>
        <v>9817522152.997097</v>
      </c>
      <c r="AR25" s="231">
        <f>AQ25+AR23</f>
        <v>15418159515.131096</v>
      </c>
      <c r="AS25" s="600">
        <f>AF4</f>
        <v>0.9</v>
      </c>
      <c r="AT25" s="613">
        <f>AR25*AS25</f>
        <v>13876343563.617987</v>
      </c>
      <c r="AU25" s="231">
        <f>AT25+AU23</f>
        <v>16281525252.877987</v>
      </c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</row>
    <row r="26" spans="2:62" x14ac:dyDescent="0.3">
      <c r="C26" s="6"/>
      <c r="D26" s="5"/>
      <c r="E26" s="71">
        <v>5</v>
      </c>
      <c r="F26" s="6" t="s">
        <v>57</v>
      </c>
      <c r="G26" s="48"/>
      <c r="H26" s="47"/>
      <c r="I26" s="94"/>
      <c r="J26" s="46"/>
      <c r="O26" s="184"/>
      <c r="P26" s="6"/>
      <c r="Q26" s="6"/>
      <c r="R26" s="184">
        <f>R23-R21</f>
        <v>1374389534.7199984</v>
      </c>
      <c r="U26" s="69" t="s">
        <v>184</v>
      </c>
      <c r="V26" s="6">
        <f>R26</f>
        <v>1374389534.7199984</v>
      </c>
      <c r="W26" s="6"/>
      <c r="AE26" s="1"/>
      <c r="AF26" s="1"/>
      <c r="AG26" s="614">
        <f>AG25-AG22</f>
        <v>549755813.88799763</v>
      </c>
      <c r="AH26" s="7"/>
      <c r="AK26" s="182" t="s">
        <v>219</v>
      </c>
      <c r="AL26" s="13"/>
      <c r="AM26" s="13"/>
      <c r="AN26" s="13"/>
      <c r="AO26" s="182" t="s">
        <v>219</v>
      </c>
      <c r="AP26" s="13"/>
      <c r="AR26" s="182" t="s">
        <v>219</v>
      </c>
      <c r="AS26" s="13"/>
      <c r="AT26" s="602"/>
      <c r="AU26" s="182" t="s">
        <v>219</v>
      </c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</row>
    <row r="27" spans="2:62" x14ac:dyDescent="0.3">
      <c r="C27" s="6"/>
      <c r="D27" s="5"/>
      <c r="E27" s="71">
        <f>E25+E26</f>
        <v>11</v>
      </c>
      <c r="F27" s="6" t="s">
        <v>487</v>
      </c>
      <c r="G27" s="48"/>
      <c r="H27" s="47"/>
      <c r="I27" s="94"/>
      <c r="J27" s="46"/>
      <c r="O27" s="184"/>
      <c r="P27" s="6"/>
      <c r="Q27" s="6"/>
      <c r="R27" s="184"/>
      <c r="U27" s="184">
        <f>U23-U21</f>
        <v>343597383.68000126</v>
      </c>
      <c r="V27" s="6">
        <f>U27</f>
        <v>343597383.68000126</v>
      </c>
      <c r="W27" s="6"/>
      <c r="X27" s="86" t="s">
        <v>0</v>
      </c>
      <c r="AE27" s="149" t="s">
        <v>0</v>
      </c>
      <c r="AF27" s="63" t="s">
        <v>89</v>
      </c>
      <c r="AG27" s="63"/>
      <c r="AJ27" s="6"/>
      <c r="AK27" s="182" t="s">
        <v>95</v>
      </c>
      <c r="AL27" s="13"/>
      <c r="AM27" s="13"/>
      <c r="AN27" s="13"/>
      <c r="AO27" s="182" t="s">
        <v>95</v>
      </c>
      <c r="AP27" s="13"/>
      <c r="AR27" s="182" t="s">
        <v>95</v>
      </c>
      <c r="AS27" s="13"/>
      <c r="AT27" s="199"/>
      <c r="AU27" s="182" t="s">
        <v>95</v>
      </c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</row>
    <row r="28" spans="2:62" x14ac:dyDescent="0.3">
      <c r="C28" s="6"/>
      <c r="D28" s="5"/>
      <c r="E28" s="52">
        <f>E24*E27</f>
        <v>0.34375</v>
      </c>
      <c r="F28" s="6"/>
      <c r="G28" s="48"/>
      <c r="H28" s="47"/>
      <c r="I28" s="94"/>
      <c r="J28" s="46"/>
      <c r="O28" s="243" t="s">
        <v>101</v>
      </c>
      <c r="P28" s="69"/>
      <c r="Q28" s="69"/>
      <c r="R28" s="69" t="s">
        <v>101</v>
      </c>
      <c r="S28" s="171"/>
      <c r="T28" s="177"/>
      <c r="U28" s="69"/>
      <c r="V28" s="69">
        <f>SUM(V25:V27)</f>
        <v>2748779069.4400015</v>
      </c>
      <c r="W28" s="97">
        <v>2024</v>
      </c>
      <c r="X28" s="67" t="s">
        <v>196</v>
      </c>
      <c r="AD28" s="2">
        <v>2024</v>
      </c>
      <c r="AE28" s="181" t="s">
        <v>188</v>
      </c>
      <c r="AF28" s="67" t="s">
        <v>88</v>
      </c>
      <c r="AG28" s="67"/>
      <c r="AJ28" s="59"/>
      <c r="AK28" s="97">
        <v>2025</v>
      </c>
      <c r="AM28" s="13"/>
      <c r="AN28" s="13"/>
      <c r="AO28" s="183">
        <v>2026</v>
      </c>
      <c r="AP28" s="13"/>
      <c r="AR28" s="183">
        <v>2027</v>
      </c>
      <c r="AS28" s="13"/>
      <c r="AT28" s="199"/>
      <c r="AU28" s="183">
        <v>2028</v>
      </c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</row>
    <row r="29" spans="2:62" x14ac:dyDescent="0.3">
      <c r="C29" s="3"/>
      <c r="G29" s="48"/>
      <c r="H29" s="47"/>
      <c r="I29" s="95"/>
      <c r="J29" s="46"/>
      <c r="O29" s="191">
        <f>O25/6</f>
        <v>171798691.8400003</v>
      </c>
      <c r="P29" s="6" t="s">
        <v>121</v>
      </c>
      <c r="Q29" s="71" t="s">
        <v>2</v>
      </c>
      <c r="R29" s="184"/>
      <c r="S29" s="71" t="s">
        <v>2</v>
      </c>
      <c r="T29" s="71" t="s">
        <v>2</v>
      </c>
      <c r="U29" s="188"/>
      <c r="V29" s="68" t="s">
        <v>121</v>
      </c>
      <c r="W29" s="197" t="s">
        <v>205</v>
      </c>
      <c r="X29" s="85" t="s">
        <v>241</v>
      </c>
      <c r="Y29" s="202" t="s">
        <v>228</v>
      </c>
      <c r="Z29" s="2" t="s">
        <v>2</v>
      </c>
      <c r="AA29" s="2" t="s">
        <v>2</v>
      </c>
      <c r="AB29" s="2" t="s">
        <v>2</v>
      </c>
      <c r="AC29" s="2" t="s">
        <v>2</v>
      </c>
      <c r="AD29" s="198" t="s">
        <v>206</v>
      </c>
      <c r="AE29" s="244" t="s">
        <v>152</v>
      </c>
      <c r="AF29" s="4">
        <f>AF4</f>
        <v>0.9</v>
      </c>
      <c r="AG29" s="6">
        <f>O29*AF29</f>
        <v>154618822.65600029</v>
      </c>
      <c r="AJ29" s="597"/>
      <c r="AK29" s="240" t="s">
        <v>233</v>
      </c>
      <c r="AM29" s="13"/>
      <c r="AN29" s="13"/>
      <c r="AO29" s="601" t="s">
        <v>233</v>
      </c>
      <c r="AP29" s="13"/>
      <c r="AR29" s="601" t="s">
        <v>233</v>
      </c>
      <c r="AS29" s="13"/>
      <c r="AT29" s="611"/>
      <c r="AU29" s="601" t="s">
        <v>233</v>
      </c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</row>
    <row r="30" spans="2:62" x14ac:dyDescent="0.3">
      <c r="C30" s="3"/>
      <c r="G30" s="48"/>
      <c r="H30" s="47"/>
      <c r="I30" s="95"/>
      <c r="J30" s="46"/>
      <c r="O30" s="191">
        <f>O29</f>
        <v>171798691.8400003</v>
      </c>
      <c r="P30" s="6" t="s">
        <v>122</v>
      </c>
      <c r="Q30" s="71" t="s">
        <v>2</v>
      </c>
      <c r="R30" s="184"/>
      <c r="S30" s="71" t="s">
        <v>2</v>
      </c>
      <c r="T30" s="71" t="s">
        <v>2</v>
      </c>
      <c r="U30" s="184"/>
      <c r="V30" s="68" t="s">
        <v>122</v>
      </c>
      <c r="W30" s="197" t="s">
        <v>205</v>
      </c>
      <c r="X30" s="85" t="s">
        <v>241</v>
      </c>
      <c r="Y30" s="202" t="s">
        <v>229</v>
      </c>
      <c r="Z30" s="2" t="s">
        <v>2</v>
      </c>
      <c r="AA30" s="2" t="s">
        <v>2</v>
      </c>
      <c r="AB30" s="2" t="s">
        <v>2</v>
      </c>
      <c r="AC30" s="2" t="s">
        <v>2</v>
      </c>
      <c r="AD30" s="198" t="s">
        <v>206</v>
      </c>
      <c r="AE30" s="100" t="s">
        <v>118</v>
      </c>
      <c r="AF30" s="4">
        <f>AF29</f>
        <v>0.9</v>
      </c>
      <c r="AG30" s="6">
        <f t="shared" ref="AG30:AG34" si="16">O30*AF30</f>
        <v>154618822.65600029</v>
      </c>
      <c r="AK30" s="620" t="s">
        <v>472</v>
      </c>
      <c r="AM30" s="13"/>
      <c r="AN30" s="13"/>
      <c r="AP30" s="13"/>
      <c r="AR30" s="612"/>
      <c r="AS30" s="538"/>
      <c r="AT30" s="612"/>
      <c r="AU30" s="612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</row>
    <row r="31" spans="2:62" x14ac:dyDescent="0.3">
      <c r="C31" s="3"/>
      <c r="G31" s="48"/>
      <c r="H31" s="47"/>
      <c r="I31" s="95"/>
      <c r="J31" s="46"/>
      <c r="O31" s="191">
        <f t="shared" ref="O31:O34" si="17">O30</f>
        <v>171798691.8400003</v>
      </c>
      <c r="P31" s="6" t="s">
        <v>123</v>
      </c>
      <c r="Q31" s="71" t="s">
        <v>2</v>
      </c>
      <c r="R31" s="185"/>
      <c r="S31" s="71" t="s">
        <v>2</v>
      </c>
      <c r="T31" s="71" t="s">
        <v>2</v>
      </c>
      <c r="U31" s="185"/>
      <c r="V31" s="68" t="s">
        <v>123</v>
      </c>
      <c r="W31" s="197" t="s">
        <v>205</v>
      </c>
      <c r="X31" s="85" t="s">
        <v>241</v>
      </c>
      <c r="Y31" s="104" t="s">
        <v>11</v>
      </c>
      <c r="Z31" s="2" t="s">
        <v>2</v>
      </c>
      <c r="AA31" s="2" t="s">
        <v>2</v>
      </c>
      <c r="AB31" s="2" t="s">
        <v>2</v>
      </c>
      <c r="AC31" s="2" t="s">
        <v>2</v>
      </c>
      <c r="AD31" s="198" t="s">
        <v>206</v>
      </c>
      <c r="AE31" s="103" t="s">
        <v>12</v>
      </c>
      <c r="AF31" s="4">
        <f t="shared" ref="AF31:AF44" si="18">AF30</f>
        <v>0.9</v>
      </c>
      <c r="AG31" s="6">
        <f t="shared" si="16"/>
        <v>154618822.65600029</v>
      </c>
      <c r="AJ31" s="43"/>
      <c r="AK31" s="620" t="s">
        <v>472</v>
      </c>
      <c r="AR31" s="538"/>
      <c r="AS31" s="538"/>
      <c r="AT31" s="612"/>
      <c r="AU31" s="538"/>
    </row>
    <row r="32" spans="2:62" x14ac:dyDescent="0.3">
      <c r="C32" s="3"/>
      <c r="G32" s="48"/>
      <c r="H32" s="47"/>
      <c r="I32" s="95"/>
      <c r="J32" s="46"/>
      <c r="O32" s="191">
        <f t="shared" si="17"/>
        <v>171798691.8400003</v>
      </c>
      <c r="P32" s="6" t="s">
        <v>225</v>
      </c>
      <c r="Q32" s="71" t="s">
        <v>2</v>
      </c>
      <c r="R32" s="185"/>
      <c r="S32" s="71" t="s">
        <v>2</v>
      </c>
      <c r="T32" s="71" t="s">
        <v>2</v>
      </c>
      <c r="U32" s="185"/>
      <c r="V32" s="68" t="s">
        <v>225</v>
      </c>
      <c r="W32" s="197" t="s">
        <v>205</v>
      </c>
      <c r="X32" s="85" t="s">
        <v>241</v>
      </c>
      <c r="Y32" s="104" t="s">
        <v>234</v>
      </c>
      <c r="Z32" s="2" t="s">
        <v>2</v>
      </c>
      <c r="AA32" s="2" t="s">
        <v>2</v>
      </c>
      <c r="AB32" s="2" t="s">
        <v>2</v>
      </c>
      <c r="AC32" s="2" t="s">
        <v>2</v>
      </c>
      <c r="AD32" s="198" t="s">
        <v>206</v>
      </c>
      <c r="AE32" s="101" t="s">
        <v>114</v>
      </c>
      <c r="AF32" s="4">
        <f t="shared" si="18"/>
        <v>0.9</v>
      </c>
      <c r="AG32" s="6">
        <f t="shared" si="16"/>
        <v>154618822.65600029</v>
      </c>
      <c r="AK32" s="620" t="s">
        <v>472</v>
      </c>
      <c r="AS32" s="46"/>
      <c r="AT32" s="612"/>
    </row>
    <row r="33" spans="3:51" x14ac:dyDescent="0.3">
      <c r="C33" s="6"/>
      <c r="E33" s="161"/>
      <c r="F33" s="161"/>
      <c r="G33" s="47"/>
      <c r="H33" s="46"/>
      <c r="I33" s="94"/>
      <c r="J33" s="46"/>
      <c r="O33" s="191">
        <f t="shared" si="17"/>
        <v>171798691.8400003</v>
      </c>
      <c r="P33" s="6" t="s">
        <v>226</v>
      </c>
      <c r="Q33" s="71" t="s">
        <v>2</v>
      </c>
      <c r="R33" s="186"/>
      <c r="S33" s="71" t="s">
        <v>2</v>
      </c>
      <c r="T33" s="71" t="s">
        <v>2</v>
      </c>
      <c r="U33" s="184"/>
      <c r="V33" s="68" t="s">
        <v>226</v>
      </c>
      <c r="W33" s="197" t="s">
        <v>205</v>
      </c>
      <c r="X33" s="85" t="s">
        <v>241</v>
      </c>
      <c r="Y33" s="104" t="s">
        <v>231</v>
      </c>
      <c r="Z33" s="2" t="s">
        <v>2</v>
      </c>
      <c r="AA33" s="2" t="s">
        <v>2</v>
      </c>
      <c r="AB33" s="2" t="s">
        <v>2</v>
      </c>
      <c r="AC33" s="2" t="s">
        <v>2</v>
      </c>
      <c r="AD33" s="198" t="s">
        <v>206</v>
      </c>
      <c r="AE33" s="98" t="s">
        <v>231</v>
      </c>
      <c r="AF33" s="4">
        <f t="shared" si="18"/>
        <v>0.9</v>
      </c>
      <c r="AG33" s="6">
        <f t="shared" si="16"/>
        <v>154618822.65600029</v>
      </c>
      <c r="AK33" s="620" t="s">
        <v>472</v>
      </c>
      <c r="AS33" s="46"/>
      <c r="AT33" s="164"/>
    </row>
    <row r="34" spans="3:51" x14ac:dyDescent="0.3">
      <c r="C34" s="6"/>
      <c r="E34" s="161"/>
      <c r="F34" s="161"/>
      <c r="G34" s="47"/>
      <c r="H34" s="46"/>
      <c r="I34" s="94"/>
      <c r="J34" s="46"/>
      <c r="O34" s="191">
        <f t="shared" si="17"/>
        <v>171798691.8400003</v>
      </c>
      <c r="P34" s="6" t="s">
        <v>227</v>
      </c>
      <c r="Q34" s="71" t="s">
        <v>2</v>
      </c>
      <c r="R34" s="186"/>
      <c r="S34" s="71" t="s">
        <v>2</v>
      </c>
      <c r="T34" s="71" t="s">
        <v>2</v>
      </c>
      <c r="U34" s="184"/>
      <c r="V34" s="68" t="s">
        <v>227</v>
      </c>
      <c r="W34" s="197" t="s">
        <v>205</v>
      </c>
      <c r="X34" s="85" t="s">
        <v>241</v>
      </c>
      <c r="Y34" s="104" t="s">
        <v>135</v>
      </c>
      <c r="Z34" s="2" t="s">
        <v>2</v>
      </c>
      <c r="AA34" s="2" t="s">
        <v>2</v>
      </c>
      <c r="AB34" s="2" t="s">
        <v>2</v>
      </c>
      <c r="AC34" s="2" t="s">
        <v>2</v>
      </c>
      <c r="AD34" s="198" t="s">
        <v>206</v>
      </c>
      <c r="AE34" s="98" t="s">
        <v>135</v>
      </c>
      <c r="AF34" s="4">
        <f t="shared" si="18"/>
        <v>0.9</v>
      </c>
      <c r="AG34" s="6">
        <f t="shared" si="16"/>
        <v>154618822.65600029</v>
      </c>
      <c r="AK34" s="620" t="s">
        <v>472</v>
      </c>
      <c r="AS34" s="46"/>
      <c r="AT34" s="164"/>
    </row>
    <row r="35" spans="3:51" x14ac:dyDescent="0.3">
      <c r="C35" s="6"/>
      <c r="H35" s="46"/>
      <c r="I35" s="94"/>
      <c r="O35" s="242" t="s">
        <v>221</v>
      </c>
      <c r="R35" s="190">
        <f>R26/8</f>
        <v>171798691.83999979</v>
      </c>
      <c r="S35" s="71" t="s">
        <v>2</v>
      </c>
      <c r="T35" s="71" t="s">
        <v>2</v>
      </c>
      <c r="U35" s="184"/>
      <c r="V35" s="68" t="s">
        <v>124</v>
      </c>
      <c r="W35" s="197" t="s">
        <v>205</v>
      </c>
      <c r="X35" s="89" t="s">
        <v>200</v>
      </c>
      <c r="Y35" s="102" t="s">
        <v>243</v>
      </c>
      <c r="Z35" s="2" t="s">
        <v>2</v>
      </c>
      <c r="AA35" s="115" t="s">
        <v>116</v>
      </c>
      <c r="AB35" s="115" t="s">
        <v>201</v>
      </c>
      <c r="AC35" s="2" t="s">
        <v>2</v>
      </c>
      <c r="AD35" s="198" t="s">
        <v>206</v>
      </c>
      <c r="AE35" s="100" t="s">
        <v>128</v>
      </c>
      <c r="AF35" s="4">
        <f t="shared" si="18"/>
        <v>0.9</v>
      </c>
      <c r="AG35" s="6">
        <f>R35*AF35</f>
        <v>154618822.65599981</v>
      </c>
      <c r="AK35" s="524" t="s">
        <v>775</v>
      </c>
      <c r="AO35" s="524" t="s">
        <v>776</v>
      </c>
      <c r="AR35" s="524" t="s">
        <v>777</v>
      </c>
      <c r="AS35" s="46"/>
      <c r="AT35" s="46"/>
      <c r="AU35" s="2" t="s">
        <v>766</v>
      </c>
    </row>
    <row r="36" spans="3:51" x14ac:dyDescent="0.3">
      <c r="C36" s="6"/>
      <c r="H36" s="46"/>
      <c r="I36" s="94"/>
      <c r="O36" s="245"/>
      <c r="R36" s="190">
        <f>R35</f>
        <v>171798691.83999979</v>
      </c>
      <c r="S36" s="71" t="s">
        <v>2</v>
      </c>
      <c r="T36" s="71" t="s">
        <v>2</v>
      </c>
      <c r="U36" s="184"/>
      <c r="V36" s="68" t="s">
        <v>125</v>
      </c>
      <c r="W36" s="197" t="s">
        <v>205</v>
      </c>
      <c r="X36" s="89" t="s">
        <v>200</v>
      </c>
      <c r="Y36" s="102" t="s">
        <v>245</v>
      </c>
      <c r="Z36" s="2" t="s">
        <v>2</v>
      </c>
      <c r="AA36" s="2" t="s">
        <v>2</v>
      </c>
      <c r="AB36" s="2" t="s">
        <v>2</v>
      </c>
      <c r="AC36" s="2" t="s">
        <v>2</v>
      </c>
      <c r="AD36" s="198" t="s">
        <v>206</v>
      </c>
      <c r="AE36" s="98" t="s">
        <v>192</v>
      </c>
      <c r="AF36" s="4">
        <f t="shared" si="18"/>
        <v>0.9</v>
      </c>
      <c r="AG36" s="6">
        <f t="shared" ref="AG36:AG42" si="19">R36*AF36</f>
        <v>154618822.65599981</v>
      </c>
      <c r="AK36" s="624">
        <f>AK24</f>
        <v>4947802324.9920025</v>
      </c>
      <c r="AL36" s="625">
        <f>AF4</f>
        <v>0.9</v>
      </c>
      <c r="AM36" s="624">
        <f>AK36*AL36</f>
        <v>4453022092.4928026</v>
      </c>
      <c r="AN36" s="626" t="s">
        <v>2</v>
      </c>
      <c r="AO36" s="626">
        <f>AM36</f>
        <v>4453022092.4928026</v>
      </c>
      <c r="AP36" s="625">
        <f>AL36</f>
        <v>0.9</v>
      </c>
      <c r="AQ36" s="624">
        <f>AO36*AP36</f>
        <v>4007719883.2435226</v>
      </c>
      <c r="AR36" s="626">
        <f>AQ36</f>
        <v>4007719883.2435226</v>
      </c>
      <c r="AS36" s="621">
        <f>AP36</f>
        <v>0.9</v>
      </c>
      <c r="AT36" s="623">
        <f>AR36*AS36</f>
        <v>3606947894.9191704</v>
      </c>
      <c r="AU36" s="622">
        <f>AT36</f>
        <v>3606947894.9191704</v>
      </c>
    </row>
    <row r="37" spans="3:51" x14ac:dyDescent="0.3">
      <c r="H37" s="46"/>
      <c r="I37" s="94"/>
      <c r="R37" s="190">
        <f t="shared" ref="R37:R42" si="20">R36</f>
        <v>171798691.83999979</v>
      </c>
      <c r="S37" s="71" t="s">
        <v>2</v>
      </c>
      <c r="T37" s="71" t="s">
        <v>2</v>
      </c>
      <c r="U37" s="184"/>
      <c r="V37" s="68" t="s">
        <v>126</v>
      </c>
      <c r="W37" s="197" t="s">
        <v>205</v>
      </c>
      <c r="X37" s="89" t="s">
        <v>200</v>
      </c>
      <c r="Y37" s="102" t="s">
        <v>244</v>
      </c>
      <c r="Z37" s="2" t="s">
        <v>2</v>
      </c>
      <c r="AA37" s="2" t="s">
        <v>2</v>
      </c>
      <c r="AB37" s="2" t="s">
        <v>2</v>
      </c>
      <c r="AC37" s="2" t="s">
        <v>2</v>
      </c>
      <c r="AD37" s="198" t="s">
        <v>206</v>
      </c>
      <c r="AE37" s="162" t="s">
        <v>248</v>
      </c>
      <c r="AF37" s="4">
        <f t="shared" si="18"/>
        <v>0.9</v>
      </c>
      <c r="AG37" s="6">
        <f t="shared" si="19"/>
        <v>154618822.65599981</v>
      </c>
      <c r="AK37" s="620" t="s">
        <v>472</v>
      </c>
      <c r="AO37" s="620" t="s">
        <v>472</v>
      </c>
      <c r="AR37" s="620" t="s">
        <v>472</v>
      </c>
      <c r="AS37" s="46"/>
      <c r="AT37" s="46"/>
      <c r="AU37" s="620" t="s">
        <v>472</v>
      </c>
    </row>
    <row r="38" spans="3:51" x14ac:dyDescent="0.3">
      <c r="H38" s="46"/>
      <c r="I38" s="94"/>
      <c r="R38" s="190">
        <f t="shared" si="20"/>
        <v>171798691.83999979</v>
      </c>
      <c r="S38" s="71" t="s">
        <v>2</v>
      </c>
      <c r="T38" s="71" t="s">
        <v>2</v>
      </c>
      <c r="U38" s="184"/>
      <c r="V38" s="68" t="s">
        <v>235</v>
      </c>
      <c r="W38" s="197" t="s">
        <v>205</v>
      </c>
      <c r="X38" s="89" t="s">
        <v>200</v>
      </c>
      <c r="Y38" s="102" t="s">
        <v>62</v>
      </c>
      <c r="Z38" s="2" t="s">
        <v>2</v>
      </c>
      <c r="AA38" s="2" t="s">
        <v>2</v>
      </c>
      <c r="AB38" s="2" t="s">
        <v>2</v>
      </c>
      <c r="AC38" s="2" t="s">
        <v>2</v>
      </c>
      <c r="AD38" s="198" t="s">
        <v>206</v>
      </c>
      <c r="AE38" s="101" t="s">
        <v>114</v>
      </c>
      <c r="AF38" s="4">
        <f t="shared" si="18"/>
        <v>0.9</v>
      </c>
      <c r="AG38" s="6">
        <f t="shared" si="19"/>
        <v>154618822.65599981</v>
      </c>
      <c r="AK38" s="524" t="s">
        <v>473</v>
      </c>
      <c r="AO38" s="524" t="s">
        <v>474</v>
      </c>
      <c r="AR38" s="524" t="s">
        <v>765</v>
      </c>
      <c r="AS38" s="46"/>
      <c r="AT38" s="46"/>
      <c r="AU38" s="629" t="s">
        <v>99</v>
      </c>
      <c r="AW38" s="51" t="s">
        <v>99</v>
      </c>
      <c r="AY38" s="2" t="s">
        <v>767</v>
      </c>
    </row>
    <row r="39" spans="3:51" x14ac:dyDescent="0.3">
      <c r="H39" s="46"/>
      <c r="I39" s="94"/>
      <c r="R39" s="190">
        <f t="shared" si="20"/>
        <v>171798691.83999979</v>
      </c>
      <c r="S39" s="71" t="s">
        <v>2</v>
      </c>
      <c r="T39" s="71" t="s">
        <v>2</v>
      </c>
      <c r="U39" s="184"/>
      <c r="V39" s="68" t="s">
        <v>236</v>
      </c>
      <c r="W39" s="197" t="s">
        <v>205</v>
      </c>
      <c r="X39" s="89" t="s">
        <v>200</v>
      </c>
      <c r="Y39" s="102" t="s">
        <v>246</v>
      </c>
      <c r="Z39" s="2" t="s">
        <v>2</v>
      </c>
      <c r="AA39" s="2" t="s">
        <v>2</v>
      </c>
      <c r="AB39" s="2" t="s">
        <v>2</v>
      </c>
      <c r="AC39" s="2" t="s">
        <v>2</v>
      </c>
      <c r="AD39" s="198" t="s">
        <v>206</v>
      </c>
      <c r="AE39" s="101" t="s">
        <v>249</v>
      </c>
      <c r="AF39" s="4">
        <f t="shared" si="18"/>
        <v>0.9</v>
      </c>
      <c r="AG39" s="6">
        <f t="shared" si="19"/>
        <v>154618822.65599981</v>
      </c>
      <c r="AJ39" s="38" t="s">
        <v>478</v>
      </c>
      <c r="AK39" s="6">
        <f>AG25</f>
        <v>5497558138.8800001</v>
      </c>
      <c r="AN39" s="38" t="s">
        <v>478</v>
      </c>
      <c r="AO39" s="6">
        <f>AK39</f>
        <v>5497558138.8800001</v>
      </c>
      <c r="AQ39" s="38" t="s">
        <v>478</v>
      </c>
      <c r="AR39" s="6">
        <f>AO39</f>
        <v>5497558138.8800001</v>
      </c>
      <c r="AU39" s="629">
        <v>2025</v>
      </c>
      <c r="AW39" s="2">
        <v>2024</v>
      </c>
      <c r="AY39" s="2" t="s">
        <v>768</v>
      </c>
    </row>
    <row r="40" spans="3:51" x14ac:dyDescent="0.3">
      <c r="H40" s="46"/>
      <c r="I40" s="94"/>
      <c r="R40" s="190">
        <f t="shared" si="20"/>
        <v>171798691.83999979</v>
      </c>
      <c r="S40" s="71" t="s">
        <v>2</v>
      </c>
      <c r="T40" s="71" t="s">
        <v>2</v>
      </c>
      <c r="U40" s="184"/>
      <c r="V40" s="68" t="s">
        <v>237</v>
      </c>
      <c r="W40" s="197" t="s">
        <v>205</v>
      </c>
      <c r="X40" s="89" t="s">
        <v>200</v>
      </c>
      <c r="Y40" s="102" t="s">
        <v>251</v>
      </c>
      <c r="Z40" s="2" t="s">
        <v>2</v>
      </c>
      <c r="AA40" s="2" t="s">
        <v>2</v>
      </c>
      <c r="AB40" s="2" t="s">
        <v>2</v>
      </c>
      <c r="AC40" s="2" t="s">
        <v>2</v>
      </c>
      <c r="AD40" s="198" t="s">
        <v>206</v>
      </c>
      <c r="AE40" s="100" t="s">
        <v>252</v>
      </c>
      <c r="AF40" s="4">
        <f t="shared" si="18"/>
        <v>0.9</v>
      </c>
      <c r="AG40" s="6">
        <f t="shared" si="19"/>
        <v>154618822.65599981</v>
      </c>
      <c r="AJ40" s="38" t="s">
        <v>479</v>
      </c>
      <c r="AK40" s="6">
        <f>AK24</f>
        <v>4947802324.9920025</v>
      </c>
      <c r="AN40" s="38" t="s">
        <v>479</v>
      </c>
      <c r="AO40" s="6">
        <f>AK40</f>
        <v>4947802324.9920025</v>
      </c>
      <c r="AQ40" s="38" t="s">
        <v>479</v>
      </c>
      <c r="AR40" s="6">
        <f>AO40</f>
        <v>4947802324.9920025</v>
      </c>
      <c r="AU40" s="627">
        <f>AU36</f>
        <v>3606947894.9191704</v>
      </c>
      <c r="AW40" s="69">
        <f>AW51</f>
        <v>5497558138.8800001</v>
      </c>
      <c r="AY40" s="930">
        <f>AW40-AU40</f>
        <v>1890610243.9608297</v>
      </c>
    </row>
    <row r="41" spans="3:51" ht="16.2" thickBot="1" x14ac:dyDescent="0.35">
      <c r="H41" s="46"/>
      <c r="I41" s="94"/>
      <c r="R41" s="190">
        <f t="shared" si="20"/>
        <v>171798691.83999979</v>
      </c>
      <c r="S41" s="71" t="s">
        <v>2</v>
      </c>
      <c r="T41" s="71" t="s">
        <v>2</v>
      </c>
      <c r="U41" s="184"/>
      <c r="V41" s="68" t="s">
        <v>238</v>
      </c>
      <c r="W41" s="197" t="s">
        <v>205</v>
      </c>
      <c r="X41" s="89" t="s">
        <v>200</v>
      </c>
      <c r="Y41" s="247" t="s">
        <v>247</v>
      </c>
      <c r="Z41" s="2" t="s">
        <v>2</v>
      </c>
      <c r="AA41" s="2" t="s">
        <v>2</v>
      </c>
      <c r="AB41" s="2" t="s">
        <v>2</v>
      </c>
      <c r="AC41" s="2" t="s">
        <v>2</v>
      </c>
      <c r="AD41" s="198" t="s">
        <v>206</v>
      </c>
      <c r="AE41" s="98" t="s">
        <v>469</v>
      </c>
      <c r="AF41" s="4">
        <f t="shared" si="18"/>
        <v>0.9</v>
      </c>
      <c r="AG41" s="6">
        <f t="shared" si="19"/>
        <v>154618822.65599981</v>
      </c>
      <c r="AK41" s="631">
        <f>SUM(AK39:AK40)</f>
        <v>10445360463.872002</v>
      </c>
      <c r="AN41" s="38" t="s">
        <v>480</v>
      </c>
      <c r="AO41" s="6">
        <f>AO36</f>
        <v>4453022092.4928026</v>
      </c>
      <c r="AQ41" s="38" t="s">
        <v>480</v>
      </c>
      <c r="AR41" s="248">
        <f>AO41</f>
        <v>4453022092.4928026</v>
      </c>
      <c r="AU41" s="2" t="s">
        <v>477</v>
      </c>
    </row>
    <row r="42" spans="3:51" ht="16.2" thickBot="1" x14ac:dyDescent="0.35">
      <c r="H42" s="46"/>
      <c r="I42" s="94"/>
      <c r="R42" s="190">
        <f t="shared" si="20"/>
        <v>171798691.83999979</v>
      </c>
      <c r="S42" s="71" t="s">
        <v>2</v>
      </c>
      <c r="T42" s="71" t="s">
        <v>2</v>
      </c>
      <c r="U42" s="184"/>
      <c r="V42" s="68" t="s">
        <v>239</v>
      </c>
      <c r="W42" s="197" t="s">
        <v>205</v>
      </c>
      <c r="X42" s="89" t="s">
        <v>200</v>
      </c>
      <c r="Y42" s="102" t="s">
        <v>253</v>
      </c>
      <c r="Z42" s="2" t="s">
        <v>2</v>
      </c>
      <c r="AA42" s="2" t="s">
        <v>2</v>
      </c>
      <c r="AB42" s="2" t="s">
        <v>2</v>
      </c>
      <c r="AC42" s="2" t="s">
        <v>2</v>
      </c>
      <c r="AD42" s="198" t="s">
        <v>206</v>
      </c>
      <c r="AE42" s="162" t="s">
        <v>254</v>
      </c>
      <c r="AF42" s="4">
        <f t="shared" si="18"/>
        <v>0.9</v>
      </c>
      <c r="AG42" s="6">
        <f t="shared" si="19"/>
        <v>154618822.65599981</v>
      </c>
      <c r="AK42" s="620" t="s">
        <v>472</v>
      </c>
      <c r="AO42" s="143">
        <f>SUM(AO39:AO41)</f>
        <v>14898382556.364803</v>
      </c>
      <c r="AQ42" s="38" t="s">
        <v>481</v>
      </c>
      <c r="AR42" s="6">
        <f>AR36</f>
        <v>4007719883.2435226</v>
      </c>
      <c r="AU42" s="2" t="s">
        <v>329</v>
      </c>
    </row>
    <row r="43" spans="3:51" ht="16.2" thickBot="1" x14ac:dyDescent="0.35">
      <c r="H43" s="46"/>
      <c r="I43" s="94"/>
      <c r="R43" s="242" t="s">
        <v>222</v>
      </c>
      <c r="S43" s="173"/>
      <c r="T43" s="179"/>
      <c r="U43" s="246">
        <f>U27/2</f>
        <v>171798691.84000063</v>
      </c>
      <c r="V43" s="68" t="s">
        <v>186</v>
      </c>
      <c r="W43" s="197" t="s">
        <v>205</v>
      </c>
      <c r="X43" s="189" t="s">
        <v>185</v>
      </c>
      <c r="Y43" s="163" t="s">
        <v>242</v>
      </c>
      <c r="Z43" s="2" t="s">
        <v>2</v>
      </c>
      <c r="AA43" s="2" t="s">
        <v>2</v>
      </c>
      <c r="AB43" s="2" t="s">
        <v>2</v>
      </c>
      <c r="AC43" s="2" t="s">
        <v>2</v>
      </c>
      <c r="AD43" s="198" t="s">
        <v>206</v>
      </c>
      <c r="AE43" s="101" t="s">
        <v>113</v>
      </c>
      <c r="AF43" s="4">
        <f t="shared" si="18"/>
        <v>0.9</v>
      </c>
      <c r="AG43" s="6">
        <f>U43*AF43</f>
        <v>154618822.65600058</v>
      </c>
      <c r="AK43" s="620" t="s">
        <v>472</v>
      </c>
      <c r="AO43" s="620" t="s">
        <v>472</v>
      </c>
      <c r="AR43" s="143">
        <f>SUM(AR39:AR42)</f>
        <v>18906102439.608326</v>
      </c>
    </row>
    <row r="44" spans="3:51" x14ac:dyDescent="0.3">
      <c r="H44" s="46"/>
      <c r="I44" s="94"/>
      <c r="R44" s="245"/>
      <c r="S44" s="173"/>
      <c r="T44" s="179"/>
      <c r="U44" s="246">
        <f>U43</f>
        <v>171798691.84000063</v>
      </c>
      <c r="V44" s="68" t="s">
        <v>240</v>
      </c>
      <c r="W44" s="197" t="s">
        <v>205</v>
      </c>
      <c r="X44" s="189" t="s">
        <v>185</v>
      </c>
      <c r="Y44" s="163" t="s">
        <v>250</v>
      </c>
      <c r="Z44" s="2" t="s">
        <v>2</v>
      </c>
      <c r="AA44" s="2" t="s">
        <v>2</v>
      </c>
      <c r="AB44" s="2" t="s">
        <v>2</v>
      </c>
      <c r="AC44" s="2" t="s">
        <v>2</v>
      </c>
      <c r="AD44" s="198" t="s">
        <v>206</v>
      </c>
      <c r="AE44" s="162" t="s">
        <v>250</v>
      </c>
      <c r="AF44" s="4">
        <f t="shared" si="18"/>
        <v>0.9</v>
      </c>
      <c r="AG44" s="6">
        <f>AG43</f>
        <v>154618822.65600058</v>
      </c>
      <c r="AK44" s="620" t="s">
        <v>472</v>
      </c>
      <c r="AO44" s="620" t="s">
        <v>472</v>
      </c>
      <c r="AR44" s="620" t="s">
        <v>472</v>
      </c>
      <c r="AU44" s="2" t="s">
        <v>482</v>
      </c>
    </row>
    <row r="45" spans="3:51" ht="16.2" thickBot="1" x14ac:dyDescent="0.35">
      <c r="U45" s="242" t="s">
        <v>223</v>
      </c>
      <c r="AG45" s="143">
        <f>SUM(AG29:AG44)</f>
        <v>2473901162.4960017</v>
      </c>
      <c r="AJ45" s="38" t="s">
        <v>476</v>
      </c>
      <c r="AK45" s="939">
        <v>0.52</v>
      </c>
      <c r="AN45" s="38" t="s">
        <v>476</v>
      </c>
      <c r="AO45" s="4">
        <f>AK45</f>
        <v>0.52</v>
      </c>
      <c r="AQ45" s="38" t="s">
        <v>476</v>
      </c>
      <c r="AR45" s="4">
        <f>AO45</f>
        <v>0.52</v>
      </c>
      <c r="AU45" s="2" t="s">
        <v>483</v>
      </c>
    </row>
    <row r="46" spans="3:51" x14ac:dyDescent="0.3">
      <c r="V46" s="199"/>
      <c r="W46" s="199"/>
      <c r="X46" s="200"/>
      <c r="Y46" s="112"/>
      <c r="AE46" s="1"/>
      <c r="AG46" s="195">
        <v>2</v>
      </c>
      <c r="AJ46" s="628" t="s">
        <v>475</v>
      </c>
      <c r="AK46" s="627">
        <f>AK41*AK45</f>
        <v>5431587441.2134409</v>
      </c>
      <c r="AM46" s="630"/>
      <c r="AN46" s="628" t="s">
        <v>475</v>
      </c>
      <c r="AO46" s="627">
        <f>AO42*AO45</f>
        <v>7747158929.3096981</v>
      </c>
      <c r="AQ46" s="628" t="s">
        <v>475</v>
      </c>
      <c r="AR46" s="627">
        <f>AR43*AR45</f>
        <v>9831173268.5963306</v>
      </c>
      <c r="AU46" s="2">
        <v>2025</v>
      </c>
    </row>
    <row r="47" spans="3:51" ht="16.2" thickBot="1" x14ac:dyDescent="0.35">
      <c r="V47" s="187"/>
      <c r="W47" s="187"/>
      <c r="X47" s="200"/>
      <c r="AG47" s="196">
        <f>AG45*AG46</f>
        <v>4947802324.9920034</v>
      </c>
      <c r="AU47" s="6">
        <f>AK23</f>
        <v>2534030708.3274999</v>
      </c>
    </row>
    <row r="48" spans="3:51" ht="16.2" thickTop="1" x14ac:dyDescent="0.3">
      <c r="V48" s="187"/>
      <c r="W48" s="187"/>
      <c r="X48" s="200"/>
    </row>
    <row r="49" spans="22:51" x14ac:dyDescent="0.3">
      <c r="V49" s="187"/>
      <c r="W49" s="187"/>
      <c r="X49" s="200"/>
      <c r="AF49" s="245"/>
      <c r="AG49" s="248"/>
      <c r="AH49" s="125"/>
      <c r="AI49" s="125"/>
      <c r="AU49" s="629" t="s">
        <v>99</v>
      </c>
      <c r="AW49" s="51" t="s">
        <v>99</v>
      </c>
    </row>
    <row r="50" spans="22:51" x14ac:dyDescent="0.3">
      <c r="V50" s="201"/>
      <c r="W50" s="201"/>
      <c r="X50" s="200"/>
      <c r="AF50" s="245"/>
      <c r="AG50" s="125"/>
      <c r="AH50" s="125"/>
      <c r="AI50" s="125"/>
      <c r="AU50" s="2" t="s">
        <v>482</v>
      </c>
      <c r="AW50" s="2">
        <v>2024</v>
      </c>
    </row>
    <row r="51" spans="22:51" ht="16.2" thickBot="1" x14ac:dyDescent="0.35">
      <c r="AU51" s="632">
        <f>AU40+AU47</f>
        <v>6140978603.2466698</v>
      </c>
      <c r="AW51" s="69">
        <f>E21</f>
        <v>5497558138.8800001</v>
      </c>
      <c r="AX51" s="229">
        <v>1.1100000000000001</v>
      </c>
      <c r="AY51" s="62">
        <f>AW51*AX51</f>
        <v>6102289534.1568003</v>
      </c>
    </row>
    <row r="53" spans="22:51" x14ac:dyDescent="0.3">
      <c r="AW53" s="2" t="s">
        <v>342</v>
      </c>
    </row>
    <row r="54" spans="22:51" x14ac:dyDescent="0.3">
      <c r="AW54" s="62">
        <f>AU51-AW51</f>
        <v>643420464.36666965</v>
      </c>
    </row>
    <row r="86" spans="3:37" s="50" customFormat="1" ht="27.6" x14ac:dyDescent="0.65">
      <c r="C86" s="154" t="s">
        <v>158</v>
      </c>
      <c r="E86" s="51"/>
      <c r="F86" s="51"/>
      <c r="G86" s="51"/>
      <c r="I86" s="81"/>
      <c r="K86" s="51"/>
      <c r="L86" s="62">
        <f>SUM(L4:L85)</f>
        <v>5497558138.8800001</v>
      </c>
      <c r="S86" s="174"/>
      <c r="T86" s="180"/>
      <c r="X86" s="81"/>
      <c r="Y86" s="97"/>
      <c r="AA86" s="51"/>
      <c r="AB86" s="51"/>
      <c r="AE86" s="81"/>
      <c r="AF86" s="51"/>
      <c r="AG86" s="62">
        <f>SUM(AG4:AG85)</f>
        <v>30786325579.728012</v>
      </c>
      <c r="AH86" s="62"/>
      <c r="AI86" s="62"/>
      <c r="AK86" s="62"/>
    </row>
    <row r="87" spans="3:37" s="50" customFormat="1" x14ac:dyDescent="0.3">
      <c r="E87" s="51"/>
      <c r="F87" s="51"/>
      <c r="G87" s="51"/>
      <c r="I87" s="81"/>
      <c r="K87" s="51"/>
      <c r="S87" s="174"/>
      <c r="T87" s="180"/>
      <c r="X87" s="81"/>
      <c r="Y87" s="97"/>
      <c r="AA87" s="51"/>
      <c r="AB87" s="51"/>
      <c r="AE87" s="81"/>
      <c r="AF87" s="51"/>
      <c r="AG87" s="62">
        <f>AG86*2</f>
        <v>61572651159.456024</v>
      </c>
      <c r="AH87" s="62"/>
      <c r="AI87" s="62"/>
      <c r="AK87" s="62"/>
    </row>
    <row r="88" spans="3:37" s="50" customFormat="1" x14ac:dyDescent="0.3">
      <c r="E88" s="51"/>
      <c r="F88" s="51"/>
      <c r="G88" s="51"/>
      <c r="I88" s="81"/>
      <c r="K88" s="51"/>
      <c r="S88" s="174"/>
      <c r="T88" s="180"/>
      <c r="X88" s="81"/>
      <c r="Y88" s="97"/>
      <c r="AA88" s="51"/>
      <c r="AB88" s="51"/>
      <c r="AE88" s="81"/>
      <c r="AF88" s="51"/>
      <c r="AH88" s="62"/>
      <c r="AI88" s="62"/>
      <c r="AK88" s="62"/>
    </row>
  </sheetData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8EAB5-02BE-4F9A-8AB0-DCA7E81D5324}">
  <dimension ref="A1:BH79"/>
  <sheetViews>
    <sheetView topLeftCell="AE53" zoomScaleNormal="100" workbookViewId="0">
      <selection activeCell="AJ75" sqref="AJ75"/>
    </sheetView>
  </sheetViews>
  <sheetFormatPr defaultRowHeight="15.6" x14ac:dyDescent="0.3"/>
  <cols>
    <col min="1" max="1" width="8.88671875" style="1"/>
    <col min="2" max="2" width="19.109375" style="1" bestFit="1" customWidth="1"/>
    <col min="3" max="3" width="8.88671875" style="1"/>
    <col min="4" max="4" width="19.109375" style="2" customWidth="1"/>
    <col min="5" max="5" width="29.21875" style="2" bestFit="1" customWidth="1"/>
    <col min="6" max="6" width="20.77734375" style="2" customWidth="1"/>
    <col min="7" max="7" width="30.21875" style="2" bestFit="1" customWidth="1"/>
    <col min="8" max="8" width="4.21875" style="2" customWidth="1"/>
    <col min="9" max="9" width="22.33203125" style="1" bestFit="1" customWidth="1"/>
    <col min="10" max="10" width="3.77734375" style="1" customWidth="1"/>
    <col min="11" max="11" width="36.6640625" style="7" customWidth="1"/>
    <col min="12" max="12" width="18.6640625" style="1" hidden="1" customWidth="1"/>
    <col min="13" max="13" width="10.109375" style="2" bestFit="1" customWidth="1"/>
    <col min="14" max="14" width="19.109375" style="1" bestFit="1" customWidth="1"/>
    <col min="15" max="15" width="9.5546875" style="1" customWidth="1"/>
    <col min="16" max="16" width="17.6640625" style="1" customWidth="1"/>
    <col min="17" max="17" width="20.88671875" style="1" customWidth="1"/>
    <col min="18" max="18" width="10.21875" style="1" customWidth="1"/>
    <col min="19" max="19" width="16.5546875" style="1" bestFit="1" customWidth="1"/>
    <col min="20" max="20" width="20.6640625" style="1" bestFit="1" customWidth="1"/>
    <col min="21" max="21" width="21.33203125" style="1" bestFit="1" customWidth="1"/>
    <col min="22" max="22" width="37.21875" style="7" bestFit="1" customWidth="1"/>
    <col min="23" max="23" width="32.21875" style="71" customWidth="1"/>
    <col min="24" max="24" width="4.77734375" style="1" customWidth="1"/>
    <col min="25" max="25" width="24.44140625" style="2" bestFit="1" customWidth="1"/>
    <col min="26" max="26" width="4.77734375" style="1" customWidth="1"/>
    <col min="27" max="27" width="30.6640625" style="7" bestFit="1" customWidth="1"/>
    <col min="28" max="28" width="10.109375" style="2" bestFit="1" customWidth="1"/>
    <col min="29" max="29" width="21.33203125" style="1" bestFit="1" customWidth="1"/>
    <col min="30" max="30" width="9.5546875" style="1" customWidth="1"/>
    <col min="31" max="31" width="19.109375" style="1" bestFit="1" customWidth="1"/>
    <col min="32" max="32" width="20.88671875" style="1" customWidth="1"/>
    <col min="33" max="33" width="10.21875" style="1" customWidth="1"/>
    <col min="34" max="34" width="19.109375" style="1" bestFit="1" customWidth="1"/>
    <col min="35" max="35" width="20.6640625" style="1" bestFit="1" customWidth="1"/>
    <col min="36" max="36" width="21.33203125" style="1" bestFit="1" customWidth="1"/>
    <col min="37" max="37" width="37.21875" style="7" bestFit="1" customWidth="1"/>
    <col min="38" max="38" width="32.21875" style="71" hidden="1" customWidth="1"/>
    <col min="39" max="39" width="4.77734375" style="1" customWidth="1"/>
    <col min="40" max="40" width="30.88671875" style="2" bestFit="1" customWidth="1"/>
    <col min="41" max="41" width="4.77734375" style="1" customWidth="1"/>
    <col min="42" max="42" width="33.33203125" style="7" bestFit="1" customWidth="1"/>
    <col min="43" max="43" width="10.109375" style="2" bestFit="1" customWidth="1"/>
    <col min="44" max="44" width="21.33203125" style="1" bestFit="1" customWidth="1"/>
    <col min="45" max="45" width="9.5546875" style="1" customWidth="1"/>
    <col min="46" max="46" width="17.6640625" style="1" customWidth="1"/>
    <col min="47" max="47" width="20.88671875" style="1" customWidth="1"/>
    <col min="48" max="48" width="10.21875" style="1" customWidth="1"/>
    <col min="49" max="49" width="17.44140625" style="1" bestFit="1" customWidth="1"/>
    <col min="50" max="50" width="20.6640625" style="1" bestFit="1" customWidth="1"/>
    <col min="51" max="51" width="21.33203125" style="1" bestFit="1" customWidth="1"/>
    <col min="52" max="52" width="37.21875" style="7" bestFit="1" customWidth="1"/>
    <col min="53" max="53" width="32.21875" style="71" hidden="1" customWidth="1"/>
    <col min="54" max="54" width="19.109375" style="1" bestFit="1" customWidth="1"/>
    <col min="55" max="56" width="8.88671875" style="1"/>
    <col min="57" max="57" width="19.109375" style="1" bestFit="1" customWidth="1"/>
    <col min="58" max="58" width="17.44140625" style="1" bestFit="1" customWidth="1"/>
    <col min="59" max="59" width="18.6640625" style="1" bestFit="1" customWidth="1"/>
    <col min="60" max="60" width="17.21875" style="1" bestFit="1" customWidth="1"/>
    <col min="61" max="16384" width="8.88671875" style="1"/>
  </cols>
  <sheetData>
    <row r="1" spans="1:60" s="105" customFormat="1" ht="27.6" x14ac:dyDescent="0.65">
      <c r="B1" s="109" t="s">
        <v>167</v>
      </c>
      <c r="H1" s="106"/>
      <c r="K1" s="108" t="s">
        <v>164</v>
      </c>
      <c r="M1" s="106"/>
      <c r="N1" s="106"/>
      <c r="O1" s="106"/>
      <c r="Q1" s="106"/>
      <c r="R1" s="106"/>
      <c r="S1" s="106"/>
      <c r="T1" s="106"/>
      <c r="U1" s="106"/>
      <c r="V1" s="107"/>
      <c r="W1" s="107"/>
      <c r="Y1" s="106"/>
      <c r="AA1" s="107" t="s">
        <v>0</v>
      </c>
      <c r="AB1" s="106"/>
      <c r="AC1" s="106"/>
      <c r="AD1" s="106"/>
      <c r="AE1" s="106"/>
      <c r="AF1" s="106"/>
      <c r="AG1" s="106"/>
      <c r="AH1" s="106"/>
      <c r="AI1" s="106"/>
      <c r="AJ1" s="106"/>
      <c r="AK1" s="107"/>
      <c r="AL1" s="107"/>
      <c r="AN1" s="106"/>
      <c r="AP1" s="107"/>
      <c r="AQ1" s="106"/>
      <c r="AR1" s="106"/>
      <c r="AS1" s="106"/>
      <c r="AT1" s="106"/>
      <c r="AU1" s="106"/>
      <c r="AV1" s="106"/>
      <c r="AW1" s="106"/>
      <c r="AX1" s="106"/>
      <c r="AY1" s="106"/>
      <c r="AZ1" s="107"/>
      <c r="BA1" s="107"/>
      <c r="BE1" s="153" t="s">
        <v>99</v>
      </c>
    </row>
    <row r="2" spans="1:60" s="63" customFormat="1" ht="21" x14ac:dyDescent="0.5">
      <c r="B2" s="63" t="s">
        <v>94</v>
      </c>
      <c r="C2" s="64"/>
      <c r="E2" s="63" t="s">
        <v>0</v>
      </c>
      <c r="G2" s="63" t="s">
        <v>131</v>
      </c>
      <c r="I2" s="63" t="s">
        <v>86</v>
      </c>
      <c r="K2" s="86" t="s">
        <v>0</v>
      </c>
      <c r="L2" s="63" t="s">
        <v>97</v>
      </c>
      <c r="M2" s="51" t="s">
        <v>89</v>
      </c>
      <c r="N2" s="63" t="s">
        <v>90</v>
      </c>
      <c r="O2" s="63" t="s">
        <v>91</v>
      </c>
      <c r="P2" s="63" t="s">
        <v>91</v>
      </c>
      <c r="Q2" s="63" t="s">
        <v>95</v>
      </c>
      <c r="R2" s="63" t="s">
        <v>57</v>
      </c>
      <c r="S2" s="63" t="s">
        <v>57</v>
      </c>
      <c r="T2" s="63" t="s">
        <v>95</v>
      </c>
      <c r="U2" s="63" t="s">
        <v>95</v>
      </c>
      <c r="V2" s="86" t="s">
        <v>0</v>
      </c>
      <c r="W2" s="63" t="s">
        <v>131</v>
      </c>
      <c r="Y2" s="63" t="s">
        <v>86</v>
      </c>
      <c r="AA2" s="86" t="s">
        <v>0</v>
      </c>
      <c r="AB2" s="51" t="s">
        <v>89</v>
      </c>
      <c r="AC2" s="63" t="s">
        <v>90</v>
      </c>
      <c r="AD2" s="63" t="s">
        <v>91</v>
      </c>
      <c r="AE2" s="63" t="s">
        <v>91</v>
      </c>
      <c r="AF2" s="63" t="s">
        <v>95</v>
      </c>
      <c r="AG2" s="63" t="s">
        <v>57</v>
      </c>
      <c r="AH2" s="63" t="s">
        <v>57</v>
      </c>
      <c r="AI2" s="63" t="s">
        <v>95</v>
      </c>
      <c r="AJ2" s="63" t="s">
        <v>95</v>
      </c>
      <c r="AK2" s="86" t="s">
        <v>0</v>
      </c>
      <c r="AL2" s="63" t="s">
        <v>131</v>
      </c>
      <c r="AN2" s="63" t="s">
        <v>86</v>
      </c>
      <c r="AP2" s="86" t="s">
        <v>0</v>
      </c>
      <c r="AQ2" s="51" t="s">
        <v>89</v>
      </c>
      <c r="AR2" s="63" t="s">
        <v>90</v>
      </c>
      <c r="AS2" s="63" t="s">
        <v>91</v>
      </c>
      <c r="AT2" s="63" t="s">
        <v>91</v>
      </c>
      <c r="AU2" s="63" t="s">
        <v>95</v>
      </c>
      <c r="AV2" s="63" t="s">
        <v>57</v>
      </c>
      <c r="AW2" s="63" t="s">
        <v>57</v>
      </c>
      <c r="AX2" s="63" t="s">
        <v>95</v>
      </c>
      <c r="AY2" s="63" t="s">
        <v>95</v>
      </c>
      <c r="AZ2" s="86" t="s">
        <v>0</v>
      </c>
      <c r="BA2" s="63" t="s">
        <v>131</v>
      </c>
    </row>
    <row r="3" spans="1:60" s="65" customFormat="1" x14ac:dyDescent="0.3">
      <c r="B3" s="66">
        <f>'POP Dimensions'!C18</f>
        <v>5497558138.8800001</v>
      </c>
      <c r="C3" s="67" t="s">
        <v>87</v>
      </c>
      <c r="D3" s="67"/>
      <c r="E3" s="67" t="s">
        <v>129</v>
      </c>
      <c r="F3" s="67" t="s">
        <v>79</v>
      </c>
      <c r="G3" s="67" t="s">
        <v>132</v>
      </c>
      <c r="H3" s="67"/>
      <c r="I3" s="67" t="s">
        <v>85</v>
      </c>
      <c r="K3" s="96" t="s">
        <v>130</v>
      </c>
      <c r="M3" s="67" t="s">
        <v>88</v>
      </c>
      <c r="N3" s="67">
        <v>1</v>
      </c>
      <c r="O3" s="67" t="s">
        <v>92</v>
      </c>
      <c r="P3" s="67" t="s">
        <v>93</v>
      </c>
      <c r="Q3" s="67" t="s">
        <v>96</v>
      </c>
      <c r="R3" s="67" t="s">
        <v>92</v>
      </c>
      <c r="S3" s="67" t="s">
        <v>93</v>
      </c>
      <c r="T3" s="67" t="s">
        <v>102</v>
      </c>
      <c r="U3" s="67" t="s">
        <v>108</v>
      </c>
      <c r="V3" s="67" t="s">
        <v>129</v>
      </c>
      <c r="W3" s="67" t="s">
        <v>132</v>
      </c>
      <c r="X3" s="67"/>
      <c r="Y3" s="67" t="s">
        <v>85</v>
      </c>
      <c r="Z3" s="67"/>
      <c r="AA3" s="96" t="s">
        <v>130</v>
      </c>
      <c r="AB3" s="67" t="s">
        <v>88</v>
      </c>
      <c r="AC3" s="67">
        <v>2</v>
      </c>
      <c r="AD3" s="67" t="s">
        <v>92</v>
      </c>
      <c r="AE3" s="67" t="s">
        <v>93</v>
      </c>
      <c r="AF3" s="67" t="s">
        <v>96</v>
      </c>
      <c r="AG3" s="67" t="s">
        <v>92</v>
      </c>
      <c r="AH3" s="67" t="s">
        <v>93</v>
      </c>
      <c r="AI3" s="67" t="s">
        <v>102</v>
      </c>
      <c r="AJ3" s="67" t="s">
        <v>108</v>
      </c>
      <c r="AK3" s="67" t="s">
        <v>129</v>
      </c>
      <c r="AL3" s="67" t="s">
        <v>132</v>
      </c>
      <c r="AM3" s="67"/>
      <c r="AN3" s="67" t="s">
        <v>85</v>
      </c>
      <c r="AO3" s="67"/>
      <c r="AP3" s="96" t="s">
        <v>130</v>
      </c>
      <c r="AQ3" s="67" t="s">
        <v>88</v>
      </c>
      <c r="AR3" s="67">
        <v>3</v>
      </c>
      <c r="AS3" s="67" t="s">
        <v>92</v>
      </c>
      <c r="AT3" s="67" t="s">
        <v>93</v>
      </c>
      <c r="AU3" s="67" t="s">
        <v>96</v>
      </c>
      <c r="AV3" s="67" t="s">
        <v>92</v>
      </c>
      <c r="AW3" s="67" t="s">
        <v>93</v>
      </c>
      <c r="AX3" s="67" t="s">
        <v>102</v>
      </c>
      <c r="AY3" s="67" t="s">
        <v>108</v>
      </c>
      <c r="AZ3" s="67" t="s">
        <v>129</v>
      </c>
      <c r="BA3" s="67" t="s">
        <v>132</v>
      </c>
    </row>
    <row r="4" spans="1:60" x14ac:dyDescent="0.3">
      <c r="A4" s="1">
        <v>1</v>
      </c>
      <c r="B4" s="6">
        <f>B3</f>
        <v>5497558138.8800001</v>
      </c>
      <c r="C4" s="45">
        <v>6.25E-2</v>
      </c>
      <c r="D4" s="6">
        <f>B4*C4</f>
        <v>343597383.68000001</v>
      </c>
      <c r="E4" s="76" t="s">
        <v>13</v>
      </c>
      <c r="F4" s="76" t="s">
        <v>8</v>
      </c>
      <c r="G4" s="76" t="s">
        <v>14</v>
      </c>
      <c r="H4" s="47" t="s">
        <v>2</v>
      </c>
      <c r="I4" s="47"/>
      <c r="K4" s="82" t="s">
        <v>14</v>
      </c>
      <c r="L4" s="46" t="s">
        <v>9</v>
      </c>
      <c r="M4" s="4">
        <v>1</v>
      </c>
      <c r="N4" s="6">
        <f t="shared" ref="N4:N12" si="0">D4*M4</f>
        <v>343597383.68000001</v>
      </c>
      <c r="O4" s="70">
        <v>0.1875</v>
      </c>
      <c r="P4" s="6">
        <f>N4*O4</f>
        <v>64424509.439999998</v>
      </c>
      <c r="Q4" s="6">
        <f>N4-P4</f>
        <v>279172874.24000001</v>
      </c>
      <c r="R4" s="70">
        <v>0.25</v>
      </c>
      <c r="S4" s="68">
        <f>N4*R4</f>
        <v>85899345.920000002</v>
      </c>
      <c r="T4" s="72">
        <f>N4-S4</f>
        <v>257698037.75999999</v>
      </c>
      <c r="U4" s="72">
        <f>N4-P4-S4</f>
        <v>193273528.31999999</v>
      </c>
      <c r="V4" s="82" t="s">
        <v>14</v>
      </c>
      <c r="W4" s="82" t="s">
        <v>59</v>
      </c>
      <c r="X4" s="2" t="s">
        <v>2</v>
      </c>
      <c r="Y4" s="97" t="s">
        <v>59</v>
      </c>
      <c r="Z4" s="2" t="s">
        <v>2</v>
      </c>
      <c r="AA4" s="87" t="s">
        <v>115</v>
      </c>
      <c r="AB4" s="4">
        <v>1</v>
      </c>
      <c r="AC4" s="6">
        <f>U4*AB4</f>
        <v>193273528.31999999</v>
      </c>
      <c r="AD4" s="70">
        <v>0.1875</v>
      </c>
      <c r="AE4" s="6">
        <f t="shared" ref="AE4:AE19" si="1">AC4*AD4</f>
        <v>36238786.560000002</v>
      </c>
      <c r="AF4" s="6">
        <f t="shared" ref="AF4:AF19" si="2">AC4-AE4</f>
        <v>157034741.75999999</v>
      </c>
      <c r="AG4" s="70">
        <v>0.25</v>
      </c>
      <c r="AH4" s="68">
        <f t="shared" ref="AH4:AH19" si="3">AC4*AG4</f>
        <v>48318382.079999998</v>
      </c>
      <c r="AI4" s="72">
        <f t="shared" ref="AI4:AI19" si="4">AC4-AH4</f>
        <v>144955146.24000001</v>
      </c>
      <c r="AJ4" s="72">
        <f t="shared" ref="AJ4:AJ19" si="5">AC4-AE4-AH4</f>
        <v>108716359.67999999</v>
      </c>
      <c r="AK4" s="87" t="s">
        <v>115</v>
      </c>
      <c r="AL4" s="118"/>
      <c r="AM4" s="47" t="s">
        <v>2</v>
      </c>
      <c r="AN4" s="88" t="s">
        <v>119</v>
      </c>
      <c r="AO4" s="47" t="s">
        <v>2</v>
      </c>
      <c r="AP4" s="87" t="s">
        <v>147</v>
      </c>
      <c r="AQ4" s="4">
        <v>1</v>
      </c>
      <c r="AR4" s="6">
        <f>AJ4*AQ4</f>
        <v>108716359.67999999</v>
      </c>
      <c r="AS4" s="70">
        <v>0.1875</v>
      </c>
      <c r="AT4" s="6">
        <f t="shared" ref="AT4:AT19" si="6">AR4*AS4</f>
        <v>20384317.439999998</v>
      </c>
      <c r="AU4" s="6">
        <f t="shared" ref="AU4:AU19" si="7">AR4-AT4</f>
        <v>88332042.239999995</v>
      </c>
      <c r="AV4" s="70">
        <v>0.25</v>
      </c>
      <c r="AW4" s="68">
        <f t="shared" ref="AW4:AW19" si="8">AR4*AV4</f>
        <v>27179089.919999998</v>
      </c>
      <c r="AX4" s="72">
        <f t="shared" ref="AX4:AX19" si="9">AR4-AW4</f>
        <v>81537269.75999999</v>
      </c>
      <c r="AY4" s="72">
        <f t="shared" ref="AY4:AY19" si="10">AR4-AT4-AW4</f>
        <v>61152952.319999993</v>
      </c>
      <c r="AZ4" s="87" t="s">
        <v>147</v>
      </c>
      <c r="BA4" s="87"/>
      <c r="BB4" s="6">
        <f>AY4</f>
        <v>61152952.319999993</v>
      </c>
      <c r="BE4" s="76" t="s">
        <v>13</v>
      </c>
      <c r="BF4" s="6">
        <f>D4</f>
        <v>343597383.68000001</v>
      </c>
    </row>
    <row r="5" spans="1:60" x14ac:dyDescent="0.3">
      <c r="A5" s="1">
        <f>A4+1</f>
        <v>2</v>
      </c>
      <c r="B5" s="6">
        <f>B4</f>
        <v>5497558138.8800001</v>
      </c>
      <c r="C5" s="45">
        <v>6.25E-2</v>
      </c>
      <c r="D5" s="6">
        <f t="shared" ref="D5:D19" si="11">B5*C5</f>
        <v>343597383.68000001</v>
      </c>
      <c r="E5" s="77" t="s">
        <v>112</v>
      </c>
      <c r="F5" s="77" t="s">
        <v>11</v>
      </c>
      <c r="G5" s="77" t="s">
        <v>68</v>
      </c>
      <c r="H5" s="47" t="s">
        <v>2</v>
      </c>
      <c r="I5" s="49" t="s">
        <v>68</v>
      </c>
      <c r="J5" s="47" t="s">
        <v>2</v>
      </c>
      <c r="K5" s="87" t="s">
        <v>115</v>
      </c>
      <c r="L5" s="46" t="s">
        <v>7</v>
      </c>
      <c r="M5" s="4">
        <v>1</v>
      </c>
      <c r="N5" s="6">
        <f t="shared" si="0"/>
        <v>343597383.68000001</v>
      </c>
      <c r="O5" s="45">
        <f>O4</f>
        <v>0.1875</v>
      </c>
      <c r="P5" s="6">
        <f t="shared" ref="P5:P19" si="12">N5*O5</f>
        <v>64424509.439999998</v>
      </c>
      <c r="Q5" s="6">
        <f t="shared" ref="Q5:Q19" si="13">N5-P5</f>
        <v>279172874.24000001</v>
      </c>
      <c r="R5" s="45">
        <f>R4</f>
        <v>0.25</v>
      </c>
      <c r="S5" s="68">
        <f t="shared" ref="S5:S19" si="14">N5*R5</f>
        <v>85899345.920000002</v>
      </c>
      <c r="T5" s="72">
        <f t="shared" ref="T5:T19" si="15">N5-S5</f>
        <v>257698037.75999999</v>
      </c>
      <c r="U5" s="72">
        <f t="shared" ref="U5:U19" si="16">N5-P5-S5</f>
        <v>193273528.31999999</v>
      </c>
      <c r="V5" s="87" t="s">
        <v>115</v>
      </c>
      <c r="W5" s="98" t="s">
        <v>119</v>
      </c>
      <c r="X5" s="2" t="s">
        <v>2</v>
      </c>
      <c r="Y5" s="98" t="s">
        <v>119</v>
      </c>
      <c r="Z5" s="2" t="s">
        <v>2</v>
      </c>
      <c r="AA5" s="78" t="s">
        <v>111</v>
      </c>
      <c r="AB5" s="4">
        <v>1</v>
      </c>
      <c r="AC5" s="6">
        <f t="shared" ref="AC5:AC19" si="17">U5*AB5</f>
        <v>193273528.31999999</v>
      </c>
      <c r="AD5" s="45">
        <f>AD4</f>
        <v>0.1875</v>
      </c>
      <c r="AE5" s="6">
        <f t="shared" si="1"/>
        <v>36238786.560000002</v>
      </c>
      <c r="AF5" s="6">
        <f t="shared" si="2"/>
        <v>157034741.75999999</v>
      </c>
      <c r="AG5" s="45">
        <f>AG4</f>
        <v>0.25</v>
      </c>
      <c r="AH5" s="68">
        <f t="shared" si="3"/>
        <v>48318382.079999998</v>
      </c>
      <c r="AI5" s="72">
        <f t="shared" si="4"/>
        <v>144955146.24000001</v>
      </c>
      <c r="AJ5" s="72">
        <f t="shared" si="5"/>
        <v>108716359.67999999</v>
      </c>
      <c r="AK5" s="78" t="s">
        <v>111</v>
      </c>
      <c r="AL5" s="111"/>
      <c r="AM5" s="47" t="s">
        <v>2</v>
      </c>
      <c r="AN5" s="88" t="s">
        <v>119</v>
      </c>
      <c r="AO5" s="47" t="s">
        <v>2</v>
      </c>
      <c r="AP5" s="79" t="s">
        <v>80</v>
      </c>
      <c r="AQ5" s="4">
        <v>1</v>
      </c>
      <c r="AR5" s="6">
        <f t="shared" ref="AR5:AR19" si="18">AJ5*AQ5</f>
        <v>108716359.67999999</v>
      </c>
      <c r="AS5" s="45">
        <f>AS4</f>
        <v>0.1875</v>
      </c>
      <c r="AT5" s="6">
        <f t="shared" si="6"/>
        <v>20384317.439999998</v>
      </c>
      <c r="AU5" s="6">
        <f t="shared" si="7"/>
        <v>88332042.239999995</v>
      </c>
      <c r="AV5" s="45">
        <f>AV4</f>
        <v>0.25</v>
      </c>
      <c r="AW5" s="68">
        <f t="shared" si="8"/>
        <v>27179089.919999998</v>
      </c>
      <c r="AX5" s="72">
        <f t="shared" si="9"/>
        <v>81537269.75999999</v>
      </c>
      <c r="AY5" s="72">
        <f t="shared" si="10"/>
        <v>61152952.319999993</v>
      </c>
      <c r="AZ5" s="79" t="s">
        <v>80</v>
      </c>
      <c r="BA5" s="119"/>
      <c r="BB5" s="6">
        <f t="shared" ref="BB5:BB19" si="19">AY5</f>
        <v>61152952.319999993</v>
      </c>
    </row>
    <row r="6" spans="1:60" x14ac:dyDescent="0.3">
      <c r="A6" s="1">
        <f t="shared" ref="A6:A18" si="20">A5+1</f>
        <v>3</v>
      </c>
      <c r="B6" s="6">
        <f t="shared" ref="B6:B19" si="21">B5</f>
        <v>5497558138.8800001</v>
      </c>
      <c r="C6" s="45">
        <v>6.25E-2</v>
      </c>
      <c r="D6" s="6">
        <f t="shared" si="11"/>
        <v>343597383.68000001</v>
      </c>
      <c r="E6" s="78" t="s">
        <v>111</v>
      </c>
      <c r="F6" s="78" t="s">
        <v>4</v>
      </c>
      <c r="G6" s="88" t="s">
        <v>119</v>
      </c>
      <c r="H6" s="47" t="s">
        <v>2</v>
      </c>
      <c r="I6" s="61" t="s">
        <v>2</v>
      </c>
      <c r="J6" s="47" t="s">
        <v>2</v>
      </c>
      <c r="K6" s="88" t="s">
        <v>119</v>
      </c>
      <c r="L6" s="46" t="s">
        <v>7</v>
      </c>
      <c r="M6" s="4">
        <v>1</v>
      </c>
      <c r="N6" s="6">
        <f t="shared" si="0"/>
        <v>343597383.68000001</v>
      </c>
      <c r="O6" s="45">
        <f t="shared" ref="O6:O19" si="22">O5</f>
        <v>0.1875</v>
      </c>
      <c r="P6" s="6">
        <f t="shared" si="12"/>
        <v>64424509.439999998</v>
      </c>
      <c r="Q6" s="6">
        <f t="shared" si="13"/>
        <v>279172874.24000001</v>
      </c>
      <c r="R6" s="45">
        <f t="shared" ref="R6:R19" si="23">R5</f>
        <v>0.25</v>
      </c>
      <c r="S6" s="68">
        <f t="shared" si="14"/>
        <v>85899345.920000002</v>
      </c>
      <c r="T6" s="72">
        <f t="shared" si="15"/>
        <v>257698037.75999999</v>
      </c>
      <c r="U6" s="72">
        <f t="shared" si="16"/>
        <v>193273528.31999999</v>
      </c>
      <c r="V6" s="88" t="s">
        <v>119</v>
      </c>
      <c r="W6" s="98" t="s">
        <v>59</v>
      </c>
      <c r="X6" s="2" t="s">
        <v>2</v>
      </c>
      <c r="Y6" s="82" t="s">
        <v>156</v>
      </c>
      <c r="Z6" s="2" t="s">
        <v>2</v>
      </c>
      <c r="AA6" s="78" t="s">
        <v>111</v>
      </c>
      <c r="AB6" s="4">
        <v>1</v>
      </c>
      <c r="AC6" s="6">
        <f t="shared" si="17"/>
        <v>193273528.31999999</v>
      </c>
      <c r="AD6" s="45">
        <f t="shared" ref="AD6:AD19" si="24">AD5</f>
        <v>0.1875</v>
      </c>
      <c r="AE6" s="6">
        <f t="shared" si="1"/>
        <v>36238786.560000002</v>
      </c>
      <c r="AF6" s="6">
        <f t="shared" si="2"/>
        <v>157034741.75999999</v>
      </c>
      <c r="AG6" s="45">
        <f t="shared" ref="AG6:AG19" si="25">AG5</f>
        <v>0.25</v>
      </c>
      <c r="AH6" s="68">
        <f t="shared" si="3"/>
        <v>48318382.079999998</v>
      </c>
      <c r="AI6" s="72">
        <f t="shared" si="4"/>
        <v>144955146.24000001</v>
      </c>
      <c r="AJ6" s="72">
        <f t="shared" si="5"/>
        <v>108716359.67999999</v>
      </c>
      <c r="AK6" s="78" t="s">
        <v>111</v>
      </c>
      <c r="AL6" s="111"/>
      <c r="AM6" s="47" t="s">
        <v>2</v>
      </c>
      <c r="AN6" s="47" t="s">
        <v>2</v>
      </c>
      <c r="AO6" s="47" t="s">
        <v>2</v>
      </c>
      <c r="AP6" s="88" t="s">
        <v>119</v>
      </c>
      <c r="AQ6" s="4">
        <v>1</v>
      </c>
      <c r="AR6" s="6">
        <f t="shared" si="18"/>
        <v>108716359.67999999</v>
      </c>
      <c r="AS6" s="45">
        <f t="shared" ref="AS6:AS19" si="26">AS5</f>
        <v>0.1875</v>
      </c>
      <c r="AT6" s="6">
        <f t="shared" si="6"/>
        <v>20384317.439999998</v>
      </c>
      <c r="AU6" s="6">
        <f t="shared" si="7"/>
        <v>88332042.239999995</v>
      </c>
      <c r="AV6" s="45">
        <f t="shared" ref="AV6:AV19" si="27">AV5</f>
        <v>0.25</v>
      </c>
      <c r="AW6" s="68">
        <f t="shared" si="8"/>
        <v>27179089.919999998</v>
      </c>
      <c r="AX6" s="72">
        <f t="shared" si="9"/>
        <v>81537269.75999999</v>
      </c>
      <c r="AY6" s="72">
        <f t="shared" si="10"/>
        <v>61152952.319999993</v>
      </c>
      <c r="AZ6" s="88" t="s">
        <v>119</v>
      </c>
      <c r="BA6" s="88"/>
      <c r="BB6" s="6">
        <f t="shared" si="19"/>
        <v>61152952.319999993</v>
      </c>
    </row>
    <row r="7" spans="1:60" x14ac:dyDescent="0.3">
      <c r="A7" s="1">
        <f t="shared" si="20"/>
        <v>4</v>
      </c>
      <c r="B7" s="6">
        <f t="shared" si="21"/>
        <v>5497558138.8800001</v>
      </c>
      <c r="C7" s="45">
        <v>6.25E-2</v>
      </c>
      <c r="D7" s="6">
        <f t="shared" si="11"/>
        <v>343597383.68000001</v>
      </c>
      <c r="E7" s="79" t="s">
        <v>113</v>
      </c>
      <c r="F7" s="79" t="s">
        <v>62</v>
      </c>
      <c r="G7" s="79" t="s">
        <v>148</v>
      </c>
      <c r="H7" s="47" t="s">
        <v>2</v>
      </c>
      <c r="I7" s="47" t="s">
        <v>2</v>
      </c>
      <c r="J7" s="47" t="s">
        <v>2</v>
      </c>
      <c r="K7" s="121" t="s">
        <v>148</v>
      </c>
      <c r="L7" s="46" t="s">
        <v>6</v>
      </c>
      <c r="M7" s="4">
        <v>1</v>
      </c>
      <c r="N7" s="6">
        <f t="shared" si="0"/>
        <v>343597383.68000001</v>
      </c>
      <c r="O7" s="45">
        <f t="shared" si="22"/>
        <v>0.1875</v>
      </c>
      <c r="P7" s="6">
        <f t="shared" si="12"/>
        <v>64424509.439999998</v>
      </c>
      <c r="Q7" s="6">
        <f t="shared" si="13"/>
        <v>279172874.24000001</v>
      </c>
      <c r="R7" s="45">
        <f t="shared" si="23"/>
        <v>0.25</v>
      </c>
      <c r="S7" s="68">
        <f t="shared" si="14"/>
        <v>85899345.920000002</v>
      </c>
      <c r="T7" s="72">
        <f t="shared" si="15"/>
        <v>257698037.75999999</v>
      </c>
      <c r="U7" s="72">
        <f t="shared" si="16"/>
        <v>193273528.31999999</v>
      </c>
      <c r="V7" s="121" t="s">
        <v>148</v>
      </c>
      <c r="W7" s="99" t="s">
        <v>141</v>
      </c>
      <c r="X7" s="2" t="s">
        <v>2</v>
      </c>
      <c r="Y7" s="97" t="s">
        <v>141</v>
      </c>
      <c r="Z7" s="2" t="s">
        <v>2</v>
      </c>
      <c r="AA7" s="76" t="s">
        <v>13</v>
      </c>
      <c r="AB7" s="4">
        <v>1</v>
      </c>
      <c r="AC7" s="6">
        <f t="shared" si="17"/>
        <v>193273528.31999999</v>
      </c>
      <c r="AD7" s="45">
        <f t="shared" si="24"/>
        <v>0.1875</v>
      </c>
      <c r="AE7" s="6">
        <f t="shared" si="1"/>
        <v>36238786.560000002</v>
      </c>
      <c r="AF7" s="6">
        <f t="shared" si="2"/>
        <v>157034741.75999999</v>
      </c>
      <c r="AG7" s="45">
        <f t="shared" si="25"/>
        <v>0.25</v>
      </c>
      <c r="AH7" s="68">
        <f t="shared" si="3"/>
        <v>48318382.079999998</v>
      </c>
      <c r="AI7" s="72">
        <f t="shared" si="4"/>
        <v>144955146.24000001</v>
      </c>
      <c r="AJ7" s="72">
        <f t="shared" si="5"/>
        <v>108716359.67999999</v>
      </c>
      <c r="AK7" s="76" t="s">
        <v>13</v>
      </c>
      <c r="AL7" s="112"/>
      <c r="AM7" s="47" t="s">
        <v>2</v>
      </c>
      <c r="AN7" s="82" t="s">
        <v>155</v>
      </c>
      <c r="AO7" s="47" t="s">
        <v>2</v>
      </c>
      <c r="AP7" s="79" t="s">
        <v>80</v>
      </c>
      <c r="AQ7" s="4">
        <v>1</v>
      </c>
      <c r="AR7" s="6">
        <f t="shared" si="18"/>
        <v>108716359.67999999</v>
      </c>
      <c r="AS7" s="45">
        <f t="shared" si="26"/>
        <v>0.1875</v>
      </c>
      <c r="AT7" s="6">
        <f t="shared" si="6"/>
        <v>20384317.439999998</v>
      </c>
      <c r="AU7" s="6">
        <f t="shared" si="7"/>
        <v>88332042.239999995</v>
      </c>
      <c r="AV7" s="45">
        <f t="shared" si="27"/>
        <v>0.25</v>
      </c>
      <c r="AW7" s="68">
        <f t="shared" si="8"/>
        <v>27179089.919999998</v>
      </c>
      <c r="AX7" s="72">
        <f t="shared" si="9"/>
        <v>81537269.75999999</v>
      </c>
      <c r="AY7" s="72">
        <f t="shared" si="10"/>
        <v>61152952.319999993</v>
      </c>
      <c r="AZ7" s="79" t="s">
        <v>80</v>
      </c>
      <c r="BA7" s="119"/>
      <c r="BB7" s="6">
        <f t="shared" si="19"/>
        <v>61152952.319999993</v>
      </c>
    </row>
    <row r="8" spans="1:60" x14ac:dyDescent="0.3">
      <c r="A8" s="1">
        <f t="shared" si="20"/>
        <v>5</v>
      </c>
      <c r="B8" s="6">
        <f t="shared" si="21"/>
        <v>5497558138.8800001</v>
      </c>
      <c r="C8" s="45">
        <v>6.25E-2</v>
      </c>
      <c r="D8" s="6">
        <f t="shared" si="11"/>
        <v>343597383.68000001</v>
      </c>
      <c r="E8" s="80" t="s">
        <v>72</v>
      </c>
      <c r="F8" s="80" t="s">
        <v>82</v>
      </c>
      <c r="G8" s="80" t="s">
        <v>133</v>
      </c>
      <c r="H8" s="47" t="s">
        <v>2</v>
      </c>
      <c r="I8" s="47" t="s">
        <v>2</v>
      </c>
      <c r="J8" s="47" t="s">
        <v>2</v>
      </c>
      <c r="K8" s="78" t="s">
        <v>111</v>
      </c>
      <c r="L8" s="46" t="s">
        <v>7</v>
      </c>
      <c r="M8" s="4">
        <v>1</v>
      </c>
      <c r="N8" s="6">
        <f t="shared" si="0"/>
        <v>343597383.68000001</v>
      </c>
      <c r="O8" s="45">
        <f t="shared" si="22"/>
        <v>0.1875</v>
      </c>
      <c r="P8" s="6">
        <f t="shared" si="12"/>
        <v>64424509.439999998</v>
      </c>
      <c r="Q8" s="6">
        <f t="shared" si="13"/>
        <v>279172874.24000001</v>
      </c>
      <c r="R8" s="45">
        <f t="shared" si="23"/>
        <v>0.25</v>
      </c>
      <c r="S8" s="68">
        <f t="shared" si="14"/>
        <v>85899345.920000002</v>
      </c>
      <c r="T8" s="72">
        <f t="shared" si="15"/>
        <v>257698037.75999999</v>
      </c>
      <c r="U8" s="72">
        <f t="shared" si="16"/>
        <v>193273528.31999999</v>
      </c>
      <c r="V8" s="78" t="s">
        <v>111</v>
      </c>
      <c r="W8" s="98" t="s">
        <v>119</v>
      </c>
      <c r="X8" s="2" t="s">
        <v>2</v>
      </c>
      <c r="Y8" s="61" t="s">
        <v>2</v>
      </c>
      <c r="Z8" s="2" t="s">
        <v>2</v>
      </c>
      <c r="AA8" s="88" t="s">
        <v>119</v>
      </c>
      <c r="AB8" s="4">
        <v>1</v>
      </c>
      <c r="AC8" s="6">
        <f t="shared" si="17"/>
        <v>193273528.31999999</v>
      </c>
      <c r="AD8" s="45">
        <f t="shared" si="24"/>
        <v>0.1875</v>
      </c>
      <c r="AE8" s="6">
        <f t="shared" si="1"/>
        <v>36238786.560000002</v>
      </c>
      <c r="AF8" s="6">
        <f t="shared" si="2"/>
        <v>157034741.75999999</v>
      </c>
      <c r="AG8" s="45">
        <f t="shared" si="25"/>
        <v>0.25</v>
      </c>
      <c r="AH8" s="68">
        <f t="shared" si="3"/>
        <v>48318382.079999998</v>
      </c>
      <c r="AI8" s="72">
        <f t="shared" si="4"/>
        <v>144955146.24000001</v>
      </c>
      <c r="AJ8" s="72">
        <f t="shared" si="5"/>
        <v>108716359.67999999</v>
      </c>
      <c r="AK8" s="88" t="s">
        <v>119</v>
      </c>
      <c r="AL8" s="111"/>
      <c r="AM8" s="47" t="s">
        <v>2</v>
      </c>
      <c r="AN8" s="82" t="s">
        <v>156</v>
      </c>
      <c r="AO8" s="47" t="s">
        <v>2</v>
      </c>
      <c r="AP8" s="79" t="s">
        <v>81</v>
      </c>
      <c r="AQ8" s="4">
        <v>1</v>
      </c>
      <c r="AR8" s="6">
        <f t="shared" si="18"/>
        <v>108716359.67999999</v>
      </c>
      <c r="AS8" s="45">
        <f t="shared" si="26"/>
        <v>0.1875</v>
      </c>
      <c r="AT8" s="6">
        <f t="shared" si="6"/>
        <v>20384317.439999998</v>
      </c>
      <c r="AU8" s="6">
        <f t="shared" si="7"/>
        <v>88332042.239999995</v>
      </c>
      <c r="AV8" s="45">
        <f t="shared" si="27"/>
        <v>0.25</v>
      </c>
      <c r="AW8" s="68">
        <f t="shared" si="8"/>
        <v>27179089.919999998</v>
      </c>
      <c r="AX8" s="72">
        <f t="shared" si="9"/>
        <v>81537269.75999999</v>
      </c>
      <c r="AY8" s="72">
        <f t="shared" si="10"/>
        <v>61152952.319999993</v>
      </c>
      <c r="AZ8" s="79" t="s">
        <v>81</v>
      </c>
      <c r="BA8" s="79"/>
      <c r="BB8" s="6">
        <f t="shared" si="19"/>
        <v>61152952.319999993</v>
      </c>
    </row>
    <row r="9" spans="1:60" x14ac:dyDescent="0.3">
      <c r="A9" s="1">
        <f t="shared" si="20"/>
        <v>6</v>
      </c>
      <c r="B9" s="6">
        <f t="shared" si="21"/>
        <v>5497558138.8800001</v>
      </c>
      <c r="C9" s="45">
        <v>6.25E-2</v>
      </c>
      <c r="D9" s="6">
        <f t="shared" si="11"/>
        <v>343597383.68000001</v>
      </c>
      <c r="E9" s="81" t="s">
        <v>165</v>
      </c>
      <c r="F9" s="81" t="s">
        <v>58</v>
      </c>
      <c r="G9" s="81" t="s">
        <v>160</v>
      </c>
      <c r="H9" s="47" t="s">
        <v>2</v>
      </c>
      <c r="I9" s="81" t="s">
        <v>160</v>
      </c>
      <c r="J9" s="47" t="s">
        <v>2</v>
      </c>
      <c r="K9" s="88" t="s">
        <v>120</v>
      </c>
      <c r="L9" s="46" t="s">
        <v>7</v>
      </c>
      <c r="M9" s="4">
        <v>1</v>
      </c>
      <c r="N9" s="6">
        <f t="shared" si="0"/>
        <v>343597383.68000001</v>
      </c>
      <c r="O9" s="45">
        <f t="shared" si="22"/>
        <v>0.1875</v>
      </c>
      <c r="P9" s="6">
        <f t="shared" si="12"/>
        <v>64424509.439999998</v>
      </c>
      <c r="Q9" s="6">
        <f t="shared" si="13"/>
        <v>279172874.24000001</v>
      </c>
      <c r="R9" s="45">
        <f t="shared" si="23"/>
        <v>0.25</v>
      </c>
      <c r="S9" s="68">
        <f t="shared" si="14"/>
        <v>85899345.920000002</v>
      </c>
      <c r="T9" s="72">
        <f t="shared" si="15"/>
        <v>257698037.75999999</v>
      </c>
      <c r="U9" s="72">
        <f t="shared" si="16"/>
        <v>193273528.31999999</v>
      </c>
      <c r="V9" s="88" t="s">
        <v>120</v>
      </c>
      <c r="W9" s="100" t="s">
        <v>119</v>
      </c>
      <c r="X9" s="2" t="s">
        <v>2</v>
      </c>
      <c r="Y9" s="98" t="s">
        <v>119</v>
      </c>
      <c r="Z9" s="2" t="s">
        <v>2</v>
      </c>
      <c r="AA9" s="78" t="s">
        <v>111</v>
      </c>
      <c r="AB9" s="4">
        <v>1</v>
      </c>
      <c r="AC9" s="6">
        <f t="shared" si="17"/>
        <v>193273528.31999999</v>
      </c>
      <c r="AD9" s="45">
        <f t="shared" si="24"/>
        <v>0.1875</v>
      </c>
      <c r="AE9" s="6">
        <f t="shared" si="1"/>
        <v>36238786.560000002</v>
      </c>
      <c r="AF9" s="6">
        <f t="shared" si="2"/>
        <v>157034741.75999999</v>
      </c>
      <c r="AG9" s="45">
        <f t="shared" si="25"/>
        <v>0.25</v>
      </c>
      <c r="AH9" s="68">
        <f t="shared" si="3"/>
        <v>48318382.079999998</v>
      </c>
      <c r="AI9" s="72">
        <f t="shared" si="4"/>
        <v>144955146.24000001</v>
      </c>
      <c r="AJ9" s="72">
        <f t="shared" si="5"/>
        <v>108716359.67999999</v>
      </c>
      <c r="AK9" s="78" t="s">
        <v>111</v>
      </c>
      <c r="AL9" s="112"/>
      <c r="AM9" s="47" t="s">
        <v>2</v>
      </c>
      <c r="AN9" s="47" t="s">
        <v>2</v>
      </c>
      <c r="AO9" s="47" t="s">
        <v>2</v>
      </c>
      <c r="AP9" s="88" t="s">
        <v>119</v>
      </c>
      <c r="AQ9" s="4">
        <v>1</v>
      </c>
      <c r="AR9" s="6">
        <f t="shared" si="18"/>
        <v>108716359.67999999</v>
      </c>
      <c r="AS9" s="45">
        <f t="shared" si="26"/>
        <v>0.1875</v>
      </c>
      <c r="AT9" s="6">
        <f t="shared" si="6"/>
        <v>20384317.439999998</v>
      </c>
      <c r="AU9" s="6">
        <f t="shared" si="7"/>
        <v>88332042.239999995</v>
      </c>
      <c r="AV9" s="45">
        <f t="shared" si="27"/>
        <v>0.25</v>
      </c>
      <c r="AW9" s="68">
        <f t="shared" si="8"/>
        <v>27179089.919999998</v>
      </c>
      <c r="AX9" s="72">
        <f t="shared" si="9"/>
        <v>81537269.75999999</v>
      </c>
      <c r="AY9" s="72">
        <f t="shared" si="10"/>
        <v>61152952.319999993</v>
      </c>
      <c r="AZ9" s="88" t="s">
        <v>119</v>
      </c>
      <c r="BA9" s="88"/>
      <c r="BB9" s="6">
        <f t="shared" si="19"/>
        <v>61152952.319999993</v>
      </c>
    </row>
    <row r="10" spans="1:60" x14ac:dyDescent="0.3">
      <c r="A10" s="1">
        <f t="shared" si="20"/>
        <v>7</v>
      </c>
      <c r="B10" s="6">
        <f t="shared" si="21"/>
        <v>5497558138.8800001</v>
      </c>
      <c r="C10" s="45">
        <v>6.25E-2</v>
      </c>
      <c r="D10" s="6">
        <f t="shared" si="11"/>
        <v>343597383.68000001</v>
      </c>
      <c r="E10" s="83" t="s">
        <v>70</v>
      </c>
      <c r="F10" s="83" t="s">
        <v>83</v>
      </c>
      <c r="G10" s="83" t="s">
        <v>134</v>
      </c>
      <c r="H10" s="47" t="s">
        <v>2</v>
      </c>
      <c r="I10" s="61" t="s">
        <v>2</v>
      </c>
      <c r="J10" s="47" t="s">
        <v>2</v>
      </c>
      <c r="K10" s="83" t="s">
        <v>137</v>
      </c>
      <c r="L10" s="46" t="s">
        <v>64</v>
      </c>
      <c r="M10" s="4">
        <v>1</v>
      </c>
      <c r="N10" s="6">
        <f t="shared" si="0"/>
        <v>343597383.68000001</v>
      </c>
      <c r="O10" s="45">
        <f t="shared" si="22"/>
        <v>0.1875</v>
      </c>
      <c r="P10" s="6">
        <f t="shared" si="12"/>
        <v>64424509.439999998</v>
      </c>
      <c r="Q10" s="6">
        <f t="shared" si="13"/>
        <v>279172874.24000001</v>
      </c>
      <c r="R10" s="45">
        <f t="shared" si="23"/>
        <v>0.25</v>
      </c>
      <c r="S10" s="68">
        <f t="shared" si="14"/>
        <v>85899345.920000002</v>
      </c>
      <c r="T10" s="72">
        <f t="shared" si="15"/>
        <v>257698037.75999999</v>
      </c>
      <c r="U10" s="72">
        <f t="shared" si="16"/>
        <v>193273528.31999999</v>
      </c>
      <c r="V10" s="83" t="s">
        <v>138</v>
      </c>
      <c r="W10" s="83"/>
      <c r="X10" s="47" t="s">
        <v>2</v>
      </c>
      <c r="Y10" s="61" t="s">
        <v>2</v>
      </c>
      <c r="Z10" s="47" t="s">
        <v>2</v>
      </c>
      <c r="AA10" s="83" t="s">
        <v>71</v>
      </c>
      <c r="AB10" s="4">
        <v>1</v>
      </c>
      <c r="AC10" s="6">
        <f t="shared" si="17"/>
        <v>193273528.31999999</v>
      </c>
      <c r="AD10" s="45">
        <f t="shared" si="24"/>
        <v>0.1875</v>
      </c>
      <c r="AE10" s="6">
        <f t="shared" si="1"/>
        <v>36238786.560000002</v>
      </c>
      <c r="AF10" s="6">
        <f t="shared" si="2"/>
        <v>157034741.75999999</v>
      </c>
      <c r="AG10" s="45">
        <f t="shared" si="25"/>
        <v>0.25</v>
      </c>
      <c r="AH10" s="68">
        <f t="shared" si="3"/>
        <v>48318382.079999998</v>
      </c>
      <c r="AI10" s="72">
        <f t="shared" si="4"/>
        <v>144955146.24000001</v>
      </c>
      <c r="AJ10" s="72">
        <f t="shared" si="5"/>
        <v>108716359.67999999</v>
      </c>
      <c r="AK10" s="83" t="s">
        <v>71</v>
      </c>
      <c r="AL10" s="95"/>
      <c r="AM10" s="47" t="s">
        <v>2</v>
      </c>
      <c r="AN10" s="47" t="s">
        <v>2</v>
      </c>
      <c r="AO10" s="47" t="s">
        <v>2</v>
      </c>
      <c r="AP10" s="83" t="s">
        <v>71</v>
      </c>
      <c r="AQ10" s="4">
        <v>1</v>
      </c>
      <c r="AR10" s="6">
        <f t="shared" si="18"/>
        <v>108716359.67999999</v>
      </c>
      <c r="AS10" s="45">
        <f t="shared" si="26"/>
        <v>0.1875</v>
      </c>
      <c r="AT10" s="6">
        <f t="shared" si="6"/>
        <v>20384317.439999998</v>
      </c>
      <c r="AU10" s="6">
        <f t="shared" si="7"/>
        <v>88332042.239999995</v>
      </c>
      <c r="AV10" s="45">
        <f t="shared" si="27"/>
        <v>0.25</v>
      </c>
      <c r="AW10" s="68">
        <f t="shared" si="8"/>
        <v>27179089.919999998</v>
      </c>
      <c r="AX10" s="72">
        <f t="shared" si="9"/>
        <v>81537269.75999999</v>
      </c>
      <c r="AY10" s="72">
        <f t="shared" si="10"/>
        <v>61152952.319999993</v>
      </c>
      <c r="AZ10" s="83" t="s">
        <v>71</v>
      </c>
      <c r="BA10" s="83"/>
      <c r="BB10" s="6">
        <f t="shared" si="19"/>
        <v>61152952.319999993</v>
      </c>
    </row>
    <row r="11" spans="1:60" x14ac:dyDescent="0.3">
      <c r="A11" s="1">
        <f t="shared" si="20"/>
        <v>8</v>
      </c>
      <c r="B11" s="6">
        <f t="shared" si="21"/>
        <v>5497558138.8800001</v>
      </c>
      <c r="C11" s="45">
        <v>6.25E-2</v>
      </c>
      <c r="D11" s="6">
        <f t="shared" si="11"/>
        <v>343597383.68000001</v>
      </c>
      <c r="E11" s="84" t="s">
        <v>66</v>
      </c>
      <c r="F11" s="84" t="s">
        <v>84</v>
      </c>
      <c r="G11" s="84" t="s">
        <v>113</v>
      </c>
      <c r="H11" s="47" t="s">
        <v>2</v>
      </c>
      <c r="I11" s="47" t="s">
        <v>2</v>
      </c>
      <c r="J11" s="47" t="s">
        <v>2</v>
      </c>
      <c r="K11" s="79" t="s">
        <v>113</v>
      </c>
      <c r="L11" s="46" t="s">
        <v>76</v>
      </c>
      <c r="M11" s="4">
        <v>1</v>
      </c>
      <c r="N11" s="6">
        <f t="shared" si="0"/>
        <v>343597383.68000001</v>
      </c>
      <c r="O11" s="45">
        <f t="shared" si="22"/>
        <v>0.1875</v>
      </c>
      <c r="P11" s="6">
        <f t="shared" si="12"/>
        <v>64424509.439999998</v>
      </c>
      <c r="Q11" s="6">
        <f t="shared" si="13"/>
        <v>279172874.24000001</v>
      </c>
      <c r="R11" s="45">
        <f t="shared" si="23"/>
        <v>0.25</v>
      </c>
      <c r="S11" s="68">
        <f t="shared" si="14"/>
        <v>85899345.920000002</v>
      </c>
      <c r="T11" s="72">
        <f t="shared" si="15"/>
        <v>257698037.75999999</v>
      </c>
      <c r="U11" s="72">
        <f t="shared" si="16"/>
        <v>193273528.31999999</v>
      </c>
      <c r="V11" s="79" t="s">
        <v>113</v>
      </c>
      <c r="W11" s="101" t="s">
        <v>13</v>
      </c>
      <c r="X11" s="2" t="s">
        <v>2</v>
      </c>
      <c r="Y11" s="61" t="s">
        <v>2</v>
      </c>
      <c r="Z11" s="2" t="s">
        <v>2</v>
      </c>
      <c r="AA11" s="76" t="s">
        <v>13</v>
      </c>
      <c r="AB11" s="4">
        <v>1</v>
      </c>
      <c r="AC11" s="6">
        <f t="shared" si="17"/>
        <v>193273528.31999999</v>
      </c>
      <c r="AD11" s="45">
        <f t="shared" si="24"/>
        <v>0.1875</v>
      </c>
      <c r="AE11" s="6">
        <f t="shared" si="1"/>
        <v>36238786.560000002</v>
      </c>
      <c r="AF11" s="6">
        <f t="shared" si="2"/>
        <v>157034741.75999999</v>
      </c>
      <c r="AG11" s="45">
        <f t="shared" si="25"/>
        <v>0.25</v>
      </c>
      <c r="AH11" s="68">
        <f t="shared" si="3"/>
        <v>48318382.079999998</v>
      </c>
      <c r="AI11" s="72">
        <f t="shared" si="4"/>
        <v>144955146.24000001</v>
      </c>
      <c r="AJ11" s="72">
        <f t="shared" si="5"/>
        <v>108716359.67999999</v>
      </c>
      <c r="AK11" s="76" t="s">
        <v>13</v>
      </c>
      <c r="AL11" s="112"/>
      <c r="AM11" s="47" t="s">
        <v>2</v>
      </c>
      <c r="AN11" s="47" t="s">
        <v>2</v>
      </c>
      <c r="AO11" s="47" t="s">
        <v>2</v>
      </c>
      <c r="AP11" s="82" t="s">
        <v>155</v>
      </c>
      <c r="AQ11" s="4">
        <v>1</v>
      </c>
      <c r="AR11" s="6">
        <f t="shared" si="18"/>
        <v>108716359.67999999</v>
      </c>
      <c r="AS11" s="45">
        <f t="shared" si="26"/>
        <v>0.1875</v>
      </c>
      <c r="AT11" s="6">
        <f t="shared" si="6"/>
        <v>20384317.439999998</v>
      </c>
      <c r="AU11" s="6">
        <f t="shared" si="7"/>
        <v>88332042.239999995</v>
      </c>
      <c r="AV11" s="45">
        <f t="shared" si="27"/>
        <v>0.25</v>
      </c>
      <c r="AW11" s="68">
        <f t="shared" si="8"/>
        <v>27179089.919999998</v>
      </c>
      <c r="AX11" s="72">
        <f t="shared" si="9"/>
        <v>81537269.75999999</v>
      </c>
      <c r="AY11" s="72">
        <f t="shared" si="10"/>
        <v>61152952.319999993</v>
      </c>
      <c r="AZ11" s="82" t="s">
        <v>155</v>
      </c>
      <c r="BA11" s="136"/>
      <c r="BB11" s="6">
        <f t="shared" si="19"/>
        <v>61152952.319999993</v>
      </c>
      <c r="BG11" s="6">
        <f>BB11</f>
        <v>61152952.319999993</v>
      </c>
      <c r="BH11" s="1" t="str">
        <f>AZ11</f>
        <v>Raw Materials 1 (Construction)</v>
      </c>
    </row>
    <row r="12" spans="1:60" x14ac:dyDescent="0.3">
      <c r="A12" s="1">
        <f t="shared" si="20"/>
        <v>9</v>
      </c>
      <c r="B12" s="6">
        <f t="shared" si="21"/>
        <v>5497558138.8800001</v>
      </c>
      <c r="C12" s="45">
        <v>6.25E-2</v>
      </c>
      <c r="D12" s="6">
        <f t="shared" si="11"/>
        <v>343597383.68000001</v>
      </c>
      <c r="E12" s="84" t="s">
        <v>66</v>
      </c>
      <c r="F12" s="84" t="s">
        <v>84</v>
      </c>
      <c r="G12" s="84" t="s">
        <v>4</v>
      </c>
      <c r="H12" s="47" t="s">
        <v>2</v>
      </c>
      <c r="I12" s="47" t="s">
        <v>2</v>
      </c>
      <c r="J12" s="47" t="s">
        <v>2</v>
      </c>
      <c r="K12" s="78" t="s">
        <v>111</v>
      </c>
      <c r="L12" s="46" t="s">
        <v>6</v>
      </c>
      <c r="M12" s="4">
        <v>1</v>
      </c>
      <c r="N12" s="6">
        <f t="shared" si="0"/>
        <v>343597383.68000001</v>
      </c>
      <c r="O12" s="45">
        <f t="shared" si="22"/>
        <v>0.1875</v>
      </c>
      <c r="P12" s="6">
        <f t="shared" si="12"/>
        <v>64424509.439999998</v>
      </c>
      <c r="Q12" s="6">
        <f t="shared" si="13"/>
        <v>279172874.24000001</v>
      </c>
      <c r="R12" s="45">
        <f t="shared" si="23"/>
        <v>0.25</v>
      </c>
      <c r="S12" s="68">
        <f t="shared" si="14"/>
        <v>85899345.920000002</v>
      </c>
      <c r="T12" s="72">
        <f t="shared" si="15"/>
        <v>257698037.75999999</v>
      </c>
      <c r="U12" s="72">
        <f t="shared" si="16"/>
        <v>193273528.31999999</v>
      </c>
      <c r="V12" s="78" t="s">
        <v>111</v>
      </c>
      <c r="W12" s="98" t="s">
        <v>119</v>
      </c>
      <c r="Y12" s="61" t="s">
        <v>2</v>
      </c>
      <c r="AA12" s="88" t="s">
        <v>119</v>
      </c>
      <c r="AB12" s="4">
        <v>1</v>
      </c>
      <c r="AC12" s="6">
        <f t="shared" si="17"/>
        <v>193273528.31999999</v>
      </c>
      <c r="AD12" s="45">
        <f t="shared" si="24"/>
        <v>0.1875</v>
      </c>
      <c r="AE12" s="6">
        <f t="shared" si="1"/>
        <v>36238786.560000002</v>
      </c>
      <c r="AF12" s="6">
        <f t="shared" si="2"/>
        <v>157034741.75999999</v>
      </c>
      <c r="AG12" s="45">
        <f t="shared" si="25"/>
        <v>0.25</v>
      </c>
      <c r="AH12" s="68">
        <f t="shared" si="3"/>
        <v>48318382.079999998</v>
      </c>
      <c r="AI12" s="72">
        <f t="shared" si="4"/>
        <v>144955146.24000001</v>
      </c>
      <c r="AJ12" s="72">
        <f t="shared" si="5"/>
        <v>108716359.67999999</v>
      </c>
      <c r="AK12" s="88" t="s">
        <v>119</v>
      </c>
      <c r="AL12" s="111"/>
      <c r="AM12" s="47" t="s">
        <v>2</v>
      </c>
      <c r="AN12" s="47" t="s">
        <v>2</v>
      </c>
      <c r="AO12" s="47" t="s">
        <v>2</v>
      </c>
      <c r="AP12" s="82" t="s">
        <v>156</v>
      </c>
      <c r="AQ12" s="4">
        <v>1</v>
      </c>
      <c r="AR12" s="6">
        <f t="shared" si="18"/>
        <v>108716359.67999999</v>
      </c>
      <c r="AS12" s="45">
        <f t="shared" si="26"/>
        <v>0.1875</v>
      </c>
      <c r="AT12" s="6">
        <f t="shared" si="6"/>
        <v>20384317.439999998</v>
      </c>
      <c r="AU12" s="6">
        <f t="shared" si="7"/>
        <v>88332042.239999995</v>
      </c>
      <c r="AV12" s="45">
        <f t="shared" si="27"/>
        <v>0.25</v>
      </c>
      <c r="AW12" s="68">
        <f t="shared" si="8"/>
        <v>27179089.919999998</v>
      </c>
      <c r="AX12" s="72">
        <f t="shared" si="9"/>
        <v>81537269.75999999</v>
      </c>
      <c r="AY12" s="72">
        <f t="shared" si="10"/>
        <v>61152952.319999993</v>
      </c>
      <c r="AZ12" s="82" t="s">
        <v>156</v>
      </c>
      <c r="BA12" s="82"/>
      <c r="BB12" s="6">
        <f t="shared" si="19"/>
        <v>61152952.319999993</v>
      </c>
    </row>
    <row r="13" spans="1:60" x14ac:dyDescent="0.3">
      <c r="A13" s="1">
        <f t="shared" si="20"/>
        <v>10</v>
      </c>
      <c r="B13" s="6">
        <f t="shared" si="21"/>
        <v>5497558138.8800001</v>
      </c>
      <c r="C13" s="45">
        <v>6.25E-2</v>
      </c>
      <c r="D13" s="6">
        <f t="shared" si="11"/>
        <v>343597383.68000001</v>
      </c>
      <c r="E13" s="75" t="s">
        <v>67</v>
      </c>
      <c r="F13" s="75" t="s">
        <v>62</v>
      </c>
      <c r="G13" s="75" t="s">
        <v>139</v>
      </c>
      <c r="H13" s="47" t="s">
        <v>2</v>
      </c>
      <c r="I13" s="47" t="s">
        <v>2</v>
      </c>
      <c r="J13" s="47" t="s">
        <v>2</v>
      </c>
      <c r="K13" s="78" t="s">
        <v>166</v>
      </c>
      <c r="L13" s="46" t="s">
        <v>7</v>
      </c>
      <c r="M13" s="4">
        <v>1</v>
      </c>
      <c r="N13" s="6">
        <f t="shared" ref="N13:N19" si="28">D13*M13</f>
        <v>343597383.68000001</v>
      </c>
      <c r="O13" s="45">
        <f t="shared" si="22"/>
        <v>0.1875</v>
      </c>
      <c r="P13" s="6">
        <f t="shared" si="12"/>
        <v>64424509.439999998</v>
      </c>
      <c r="Q13" s="6">
        <f t="shared" si="13"/>
        <v>279172874.24000001</v>
      </c>
      <c r="R13" s="45">
        <f t="shared" si="23"/>
        <v>0.25</v>
      </c>
      <c r="S13" s="68">
        <f t="shared" si="14"/>
        <v>85899345.920000002</v>
      </c>
      <c r="T13" s="72">
        <f t="shared" si="15"/>
        <v>257698037.75999999</v>
      </c>
      <c r="U13" s="72">
        <f t="shared" si="16"/>
        <v>193273528.31999999</v>
      </c>
      <c r="V13" s="78" t="s">
        <v>136</v>
      </c>
      <c r="W13" s="98" t="s">
        <v>119</v>
      </c>
      <c r="X13" s="2" t="s">
        <v>2</v>
      </c>
      <c r="Y13" s="98" t="s">
        <v>119</v>
      </c>
      <c r="Z13" s="2" t="s">
        <v>2</v>
      </c>
      <c r="AA13" s="88" t="s">
        <v>120</v>
      </c>
      <c r="AB13" s="4">
        <v>1</v>
      </c>
      <c r="AC13" s="6">
        <f t="shared" si="17"/>
        <v>193273528.31999999</v>
      </c>
      <c r="AD13" s="45">
        <f t="shared" si="24"/>
        <v>0.1875</v>
      </c>
      <c r="AE13" s="6">
        <f t="shared" si="1"/>
        <v>36238786.560000002</v>
      </c>
      <c r="AF13" s="6">
        <f t="shared" si="2"/>
        <v>157034741.75999999</v>
      </c>
      <c r="AG13" s="45">
        <f t="shared" si="25"/>
        <v>0.25</v>
      </c>
      <c r="AH13" s="68">
        <f t="shared" si="3"/>
        <v>48318382.079999998</v>
      </c>
      <c r="AI13" s="72">
        <f t="shared" si="4"/>
        <v>144955146.24000001</v>
      </c>
      <c r="AJ13" s="72">
        <f t="shared" si="5"/>
        <v>108716359.67999999</v>
      </c>
      <c r="AK13" s="88" t="s">
        <v>120</v>
      </c>
      <c r="AL13" s="111"/>
      <c r="AM13" s="47" t="s">
        <v>2</v>
      </c>
      <c r="AN13" s="88" t="s">
        <v>119</v>
      </c>
      <c r="AO13" s="47" t="s">
        <v>2</v>
      </c>
      <c r="AP13" s="78" t="s">
        <v>140</v>
      </c>
      <c r="AQ13" s="4">
        <v>1</v>
      </c>
      <c r="AR13" s="6">
        <f t="shared" si="18"/>
        <v>108716359.67999999</v>
      </c>
      <c r="AS13" s="45">
        <f t="shared" si="26"/>
        <v>0.1875</v>
      </c>
      <c r="AT13" s="6">
        <f t="shared" si="6"/>
        <v>20384317.439999998</v>
      </c>
      <c r="AU13" s="6">
        <f t="shared" si="7"/>
        <v>88332042.239999995</v>
      </c>
      <c r="AV13" s="45">
        <f t="shared" si="27"/>
        <v>0.25</v>
      </c>
      <c r="AW13" s="68">
        <f t="shared" si="8"/>
        <v>27179089.919999998</v>
      </c>
      <c r="AX13" s="72">
        <f t="shared" si="9"/>
        <v>81537269.75999999</v>
      </c>
      <c r="AY13" s="72">
        <f t="shared" si="10"/>
        <v>61152952.319999993</v>
      </c>
      <c r="AZ13" s="78" t="s">
        <v>140</v>
      </c>
      <c r="BA13" s="78"/>
      <c r="BB13" s="6">
        <f t="shared" si="19"/>
        <v>61152952.319999993</v>
      </c>
    </row>
    <row r="14" spans="1:60" x14ac:dyDescent="0.3">
      <c r="A14" s="1">
        <f t="shared" si="20"/>
        <v>11</v>
      </c>
      <c r="B14" s="6">
        <f t="shared" si="21"/>
        <v>5497558138.8800001</v>
      </c>
      <c r="C14" s="45">
        <v>6.25E-2</v>
      </c>
      <c r="D14" s="6">
        <f t="shared" si="11"/>
        <v>343597383.68000001</v>
      </c>
      <c r="E14" s="75" t="s">
        <v>74</v>
      </c>
      <c r="F14" s="75" t="s">
        <v>62</v>
      </c>
      <c r="G14" s="75" t="s">
        <v>62</v>
      </c>
      <c r="H14" s="47" t="s">
        <v>2</v>
      </c>
      <c r="I14" s="47" t="s">
        <v>2</v>
      </c>
      <c r="J14" s="47" t="s">
        <v>2</v>
      </c>
      <c r="K14" s="79" t="s">
        <v>114</v>
      </c>
      <c r="L14" s="46" t="s">
        <v>6</v>
      </c>
      <c r="M14" s="4">
        <v>1</v>
      </c>
      <c r="N14" s="6">
        <f t="shared" si="28"/>
        <v>343597383.68000001</v>
      </c>
      <c r="O14" s="45">
        <f t="shared" si="22"/>
        <v>0.1875</v>
      </c>
      <c r="P14" s="6">
        <f t="shared" si="12"/>
        <v>64424509.439999998</v>
      </c>
      <c r="Q14" s="6">
        <f t="shared" si="13"/>
        <v>279172874.24000001</v>
      </c>
      <c r="R14" s="45">
        <f t="shared" si="23"/>
        <v>0.25</v>
      </c>
      <c r="S14" s="68">
        <f t="shared" si="14"/>
        <v>85899345.920000002</v>
      </c>
      <c r="T14" s="72">
        <f t="shared" si="15"/>
        <v>257698037.75999999</v>
      </c>
      <c r="U14" s="72">
        <f t="shared" si="16"/>
        <v>193273528.31999999</v>
      </c>
      <c r="V14" s="79" t="s">
        <v>114</v>
      </c>
      <c r="W14" s="101" t="s">
        <v>68</v>
      </c>
      <c r="X14" s="2" t="s">
        <v>2</v>
      </c>
      <c r="Y14" s="116" t="s">
        <v>68</v>
      </c>
      <c r="Z14" s="2" t="s">
        <v>2</v>
      </c>
      <c r="AA14" s="88" t="s">
        <v>120</v>
      </c>
      <c r="AB14" s="4">
        <v>1</v>
      </c>
      <c r="AC14" s="6">
        <f t="shared" si="17"/>
        <v>193273528.31999999</v>
      </c>
      <c r="AD14" s="45">
        <f t="shared" si="24"/>
        <v>0.1875</v>
      </c>
      <c r="AE14" s="6">
        <f t="shared" si="1"/>
        <v>36238786.560000002</v>
      </c>
      <c r="AF14" s="6">
        <f t="shared" si="2"/>
        <v>157034741.75999999</v>
      </c>
      <c r="AG14" s="45">
        <f t="shared" si="25"/>
        <v>0.25</v>
      </c>
      <c r="AH14" s="68">
        <f t="shared" si="3"/>
        <v>48318382.079999998</v>
      </c>
      <c r="AI14" s="72">
        <f t="shared" si="4"/>
        <v>144955146.24000001</v>
      </c>
      <c r="AJ14" s="72">
        <f t="shared" si="5"/>
        <v>108716359.67999999</v>
      </c>
      <c r="AK14" s="88" t="s">
        <v>120</v>
      </c>
      <c r="AL14" s="112"/>
      <c r="AM14" s="47" t="s">
        <v>2</v>
      </c>
      <c r="AN14" s="88" t="s">
        <v>119</v>
      </c>
      <c r="AO14" s="47" t="s">
        <v>2</v>
      </c>
      <c r="AP14" s="87" t="s">
        <v>115</v>
      </c>
      <c r="AQ14" s="4">
        <v>1</v>
      </c>
      <c r="AR14" s="6">
        <f t="shared" si="18"/>
        <v>108716359.67999999</v>
      </c>
      <c r="AS14" s="45">
        <f t="shared" si="26"/>
        <v>0.1875</v>
      </c>
      <c r="AT14" s="6">
        <f t="shared" si="6"/>
        <v>20384317.439999998</v>
      </c>
      <c r="AU14" s="6">
        <f t="shared" si="7"/>
        <v>88332042.239999995</v>
      </c>
      <c r="AV14" s="45">
        <f t="shared" si="27"/>
        <v>0.25</v>
      </c>
      <c r="AW14" s="68">
        <f t="shared" si="8"/>
        <v>27179089.919999998</v>
      </c>
      <c r="AX14" s="72">
        <f t="shared" si="9"/>
        <v>81537269.75999999</v>
      </c>
      <c r="AY14" s="72">
        <f t="shared" si="10"/>
        <v>61152952.319999993</v>
      </c>
      <c r="AZ14" s="87" t="s">
        <v>115</v>
      </c>
      <c r="BA14" s="87"/>
      <c r="BB14" s="6">
        <f t="shared" si="19"/>
        <v>61152952.319999993</v>
      </c>
    </row>
    <row r="15" spans="1:60" x14ac:dyDescent="0.3">
      <c r="A15" s="1">
        <f t="shared" si="20"/>
        <v>12</v>
      </c>
      <c r="B15" s="6">
        <f t="shared" si="21"/>
        <v>5497558138.8800001</v>
      </c>
      <c r="C15" s="45">
        <v>6.25E-2</v>
      </c>
      <c r="D15" s="6">
        <f t="shared" si="11"/>
        <v>343597383.68000001</v>
      </c>
      <c r="E15" s="75" t="s">
        <v>75</v>
      </c>
      <c r="F15" s="75" t="s">
        <v>60</v>
      </c>
      <c r="G15" s="75" t="s">
        <v>116</v>
      </c>
      <c r="H15" s="47" t="s">
        <v>2</v>
      </c>
      <c r="I15" s="2" t="s">
        <v>2</v>
      </c>
      <c r="J15" s="47" t="s">
        <v>2</v>
      </c>
      <c r="K15" s="90" t="s">
        <v>116</v>
      </c>
      <c r="L15" s="46" t="s">
        <v>77</v>
      </c>
      <c r="M15" s="4">
        <v>1</v>
      </c>
      <c r="N15" s="6">
        <f t="shared" si="28"/>
        <v>343597383.68000001</v>
      </c>
      <c r="O15" s="45">
        <f t="shared" si="22"/>
        <v>0.1875</v>
      </c>
      <c r="P15" s="6">
        <f t="shared" si="12"/>
        <v>64424509.439999998</v>
      </c>
      <c r="Q15" s="6">
        <f t="shared" si="13"/>
        <v>279172874.24000001</v>
      </c>
      <c r="R15" s="45">
        <f t="shared" si="23"/>
        <v>0.25</v>
      </c>
      <c r="S15" s="68">
        <f t="shared" si="14"/>
        <v>85899345.920000002</v>
      </c>
      <c r="T15" s="72">
        <f t="shared" si="15"/>
        <v>257698037.75999999</v>
      </c>
      <c r="U15" s="72">
        <f t="shared" si="16"/>
        <v>193273528.31999999</v>
      </c>
      <c r="V15" s="90" t="s">
        <v>142</v>
      </c>
      <c r="W15" s="115" t="s">
        <v>116</v>
      </c>
      <c r="X15" s="2" t="s">
        <v>2</v>
      </c>
      <c r="Y15" s="115" t="s">
        <v>116</v>
      </c>
      <c r="Z15" s="2" t="s">
        <v>2</v>
      </c>
      <c r="AA15" s="92" t="s">
        <v>118</v>
      </c>
      <c r="AB15" s="4">
        <v>1</v>
      </c>
      <c r="AC15" s="6">
        <f t="shared" si="17"/>
        <v>193273528.31999999</v>
      </c>
      <c r="AD15" s="45">
        <f t="shared" si="24"/>
        <v>0.1875</v>
      </c>
      <c r="AE15" s="6">
        <f t="shared" si="1"/>
        <v>36238786.560000002</v>
      </c>
      <c r="AF15" s="6">
        <f t="shared" si="2"/>
        <v>157034741.75999999</v>
      </c>
      <c r="AG15" s="45">
        <f t="shared" si="25"/>
        <v>0.25</v>
      </c>
      <c r="AH15" s="68">
        <f t="shared" si="3"/>
        <v>48318382.079999998</v>
      </c>
      <c r="AI15" s="72">
        <f t="shared" si="4"/>
        <v>144955146.24000001</v>
      </c>
      <c r="AJ15" s="72">
        <f t="shared" si="5"/>
        <v>108716359.67999999</v>
      </c>
      <c r="AK15" s="92" t="s">
        <v>118</v>
      </c>
      <c r="AL15" s="112"/>
      <c r="AM15" s="47" t="s">
        <v>2</v>
      </c>
      <c r="AN15" s="88" t="s">
        <v>119</v>
      </c>
      <c r="AO15" s="47" t="s">
        <v>2</v>
      </c>
      <c r="AP15" s="78" t="s">
        <v>111</v>
      </c>
      <c r="AQ15" s="4">
        <v>1</v>
      </c>
      <c r="AR15" s="6">
        <f t="shared" si="18"/>
        <v>108716359.67999999</v>
      </c>
      <c r="AS15" s="45">
        <f t="shared" si="26"/>
        <v>0.1875</v>
      </c>
      <c r="AT15" s="6">
        <f t="shared" si="6"/>
        <v>20384317.439999998</v>
      </c>
      <c r="AU15" s="6">
        <f t="shared" si="7"/>
        <v>88332042.239999995</v>
      </c>
      <c r="AV15" s="45">
        <f t="shared" si="27"/>
        <v>0.25</v>
      </c>
      <c r="AW15" s="68">
        <f t="shared" si="8"/>
        <v>27179089.919999998</v>
      </c>
      <c r="AX15" s="72">
        <f t="shared" si="9"/>
        <v>81537269.75999999</v>
      </c>
      <c r="AY15" s="72">
        <f t="shared" si="10"/>
        <v>61152952.319999993</v>
      </c>
      <c r="AZ15" s="78" t="s">
        <v>111</v>
      </c>
      <c r="BA15" s="78"/>
      <c r="BB15" s="6">
        <f t="shared" si="19"/>
        <v>61152952.319999993</v>
      </c>
    </row>
    <row r="16" spans="1:60" x14ac:dyDescent="0.3">
      <c r="A16" s="1">
        <f t="shared" si="20"/>
        <v>13</v>
      </c>
      <c r="B16" s="6">
        <f t="shared" si="21"/>
        <v>5497558138.8800001</v>
      </c>
      <c r="C16" s="45">
        <v>6.25E-2</v>
      </c>
      <c r="D16" s="6">
        <f t="shared" si="11"/>
        <v>343597383.68000001</v>
      </c>
      <c r="E16" s="75" t="s">
        <v>73</v>
      </c>
      <c r="F16" s="75" t="s">
        <v>61</v>
      </c>
      <c r="G16" s="75" t="s">
        <v>61</v>
      </c>
      <c r="H16" s="47" t="s">
        <v>2</v>
      </c>
      <c r="I16" s="47" t="s">
        <v>2</v>
      </c>
      <c r="J16" s="47" t="s">
        <v>2</v>
      </c>
      <c r="K16" s="87" t="s">
        <v>135</v>
      </c>
      <c r="L16" s="46" t="s">
        <v>7</v>
      </c>
      <c r="M16" s="4">
        <v>1</v>
      </c>
      <c r="N16" s="6">
        <f t="shared" si="28"/>
        <v>343597383.68000001</v>
      </c>
      <c r="O16" s="45">
        <f t="shared" si="22"/>
        <v>0.1875</v>
      </c>
      <c r="P16" s="6">
        <f t="shared" si="12"/>
        <v>64424509.439999998</v>
      </c>
      <c r="Q16" s="6">
        <f t="shared" si="13"/>
        <v>279172874.24000001</v>
      </c>
      <c r="R16" s="45">
        <f t="shared" si="23"/>
        <v>0.25</v>
      </c>
      <c r="S16" s="68">
        <f t="shared" si="14"/>
        <v>85899345.920000002</v>
      </c>
      <c r="T16" s="72">
        <f t="shared" si="15"/>
        <v>257698037.75999999</v>
      </c>
      <c r="U16" s="72">
        <f t="shared" si="16"/>
        <v>193273528.31999999</v>
      </c>
      <c r="V16" s="87" t="s">
        <v>135</v>
      </c>
      <c r="W16" s="98" t="s">
        <v>119</v>
      </c>
      <c r="X16" s="2" t="s">
        <v>2</v>
      </c>
      <c r="Y16" s="88" t="s">
        <v>119</v>
      </c>
      <c r="Z16" s="2" t="s">
        <v>2</v>
      </c>
      <c r="AA16" s="135" t="s">
        <v>159</v>
      </c>
      <c r="AB16" s="4">
        <v>1</v>
      </c>
      <c r="AC16" s="6">
        <f t="shared" si="17"/>
        <v>193273528.31999999</v>
      </c>
      <c r="AD16" s="45">
        <f t="shared" si="24"/>
        <v>0.1875</v>
      </c>
      <c r="AE16" s="6">
        <f t="shared" si="1"/>
        <v>36238786.560000002</v>
      </c>
      <c r="AF16" s="6">
        <f t="shared" si="2"/>
        <v>157034741.75999999</v>
      </c>
      <c r="AG16" s="45">
        <f t="shared" si="25"/>
        <v>0.25</v>
      </c>
      <c r="AH16" s="68">
        <f t="shared" si="3"/>
        <v>48318382.079999998</v>
      </c>
      <c r="AI16" s="72">
        <f t="shared" si="4"/>
        <v>144955146.24000001</v>
      </c>
      <c r="AJ16" s="72">
        <f t="shared" si="5"/>
        <v>108716359.67999999</v>
      </c>
      <c r="AK16" s="135" t="s">
        <v>159</v>
      </c>
      <c r="AL16" s="111"/>
      <c r="AM16" s="47" t="s">
        <v>2</v>
      </c>
      <c r="AN16" s="47" t="s">
        <v>2</v>
      </c>
      <c r="AO16" s="47" t="s">
        <v>2</v>
      </c>
      <c r="AP16" s="79" t="s">
        <v>113</v>
      </c>
      <c r="AQ16" s="4">
        <v>1</v>
      </c>
      <c r="AR16" s="6">
        <f t="shared" si="18"/>
        <v>108716359.67999999</v>
      </c>
      <c r="AS16" s="45">
        <f t="shared" si="26"/>
        <v>0.1875</v>
      </c>
      <c r="AT16" s="6">
        <f t="shared" si="6"/>
        <v>20384317.439999998</v>
      </c>
      <c r="AU16" s="6">
        <f t="shared" si="7"/>
        <v>88332042.239999995</v>
      </c>
      <c r="AV16" s="45">
        <f t="shared" si="27"/>
        <v>0.25</v>
      </c>
      <c r="AW16" s="68">
        <f t="shared" si="8"/>
        <v>27179089.919999998</v>
      </c>
      <c r="AX16" s="72">
        <f t="shared" si="9"/>
        <v>81537269.75999999</v>
      </c>
      <c r="AY16" s="72">
        <f t="shared" si="10"/>
        <v>61152952.319999993</v>
      </c>
      <c r="AZ16" s="79" t="s">
        <v>113</v>
      </c>
      <c r="BA16" s="79"/>
      <c r="BB16" s="6">
        <f t="shared" si="19"/>
        <v>61152952.319999993</v>
      </c>
    </row>
    <row r="17" spans="1:60" x14ac:dyDescent="0.3">
      <c r="A17" s="1">
        <f>A16+1</f>
        <v>14</v>
      </c>
      <c r="B17" s="6">
        <f>B16</f>
        <v>5497558138.8800001</v>
      </c>
      <c r="C17" s="45">
        <v>6.25E-2</v>
      </c>
      <c r="D17" s="6">
        <f t="shared" si="11"/>
        <v>343597383.68000001</v>
      </c>
      <c r="E17" s="85" t="s">
        <v>105</v>
      </c>
      <c r="F17" s="85" t="s">
        <v>62</v>
      </c>
      <c r="G17" s="85" t="s">
        <v>62</v>
      </c>
      <c r="H17" s="47" t="s">
        <v>2</v>
      </c>
      <c r="I17" s="47" t="s">
        <v>2</v>
      </c>
      <c r="J17" s="47" t="s">
        <v>2</v>
      </c>
      <c r="K17" s="79" t="s">
        <v>114</v>
      </c>
      <c r="L17" s="46" t="s">
        <v>6</v>
      </c>
      <c r="M17" s="4">
        <v>1</v>
      </c>
      <c r="N17" s="6">
        <f t="shared" si="28"/>
        <v>343597383.68000001</v>
      </c>
      <c r="O17" s="45">
        <f t="shared" si="22"/>
        <v>0.1875</v>
      </c>
      <c r="P17" s="6">
        <f t="shared" si="12"/>
        <v>64424509.439999998</v>
      </c>
      <c r="Q17" s="6">
        <f t="shared" si="13"/>
        <v>279172874.24000001</v>
      </c>
      <c r="R17" s="45">
        <f t="shared" si="23"/>
        <v>0.25</v>
      </c>
      <c r="S17" s="68">
        <f t="shared" si="14"/>
        <v>85899345.920000002</v>
      </c>
      <c r="T17" s="72">
        <f t="shared" si="15"/>
        <v>257698037.75999999</v>
      </c>
      <c r="U17" s="72">
        <f t="shared" si="16"/>
        <v>193273528.31999999</v>
      </c>
      <c r="V17" s="79" t="s">
        <v>114</v>
      </c>
      <c r="W17" s="101" t="s">
        <v>8</v>
      </c>
      <c r="X17" s="2" t="s">
        <v>2</v>
      </c>
      <c r="Y17" s="116" t="s">
        <v>68</v>
      </c>
      <c r="Z17" s="2" t="s">
        <v>2</v>
      </c>
      <c r="AA17" s="78" t="s">
        <v>140</v>
      </c>
      <c r="AB17" s="4">
        <v>1</v>
      </c>
      <c r="AC17" s="6">
        <f t="shared" si="17"/>
        <v>193273528.31999999</v>
      </c>
      <c r="AD17" s="45">
        <f t="shared" si="24"/>
        <v>0.1875</v>
      </c>
      <c r="AE17" s="6">
        <f t="shared" si="1"/>
        <v>36238786.560000002</v>
      </c>
      <c r="AF17" s="6">
        <f t="shared" si="2"/>
        <v>157034741.75999999</v>
      </c>
      <c r="AG17" s="45">
        <f t="shared" si="25"/>
        <v>0.25</v>
      </c>
      <c r="AH17" s="68">
        <f t="shared" si="3"/>
        <v>48318382.079999998</v>
      </c>
      <c r="AI17" s="72">
        <f t="shared" si="4"/>
        <v>144955146.24000001</v>
      </c>
      <c r="AJ17" s="72">
        <f t="shared" si="5"/>
        <v>108716359.67999999</v>
      </c>
      <c r="AK17" s="78" t="s">
        <v>140</v>
      </c>
      <c r="AL17" s="112"/>
      <c r="AM17" s="47" t="s">
        <v>2</v>
      </c>
      <c r="AN17" s="47" t="s">
        <v>2</v>
      </c>
      <c r="AO17" s="47" t="s">
        <v>2</v>
      </c>
      <c r="AP17" s="82" t="s">
        <v>156</v>
      </c>
      <c r="AQ17" s="4">
        <v>1</v>
      </c>
      <c r="AR17" s="6">
        <f t="shared" si="18"/>
        <v>108716359.67999999</v>
      </c>
      <c r="AS17" s="45">
        <f t="shared" si="26"/>
        <v>0.1875</v>
      </c>
      <c r="AT17" s="6">
        <f t="shared" si="6"/>
        <v>20384317.439999998</v>
      </c>
      <c r="AU17" s="6">
        <f t="shared" si="7"/>
        <v>88332042.239999995</v>
      </c>
      <c r="AV17" s="45">
        <f t="shared" si="27"/>
        <v>0.25</v>
      </c>
      <c r="AW17" s="68">
        <f t="shared" si="8"/>
        <v>27179089.919999998</v>
      </c>
      <c r="AX17" s="72">
        <f t="shared" si="9"/>
        <v>81537269.75999999</v>
      </c>
      <c r="AY17" s="72">
        <f t="shared" si="10"/>
        <v>61152952.319999993</v>
      </c>
      <c r="AZ17" s="82" t="s">
        <v>156</v>
      </c>
      <c r="BA17" s="82"/>
      <c r="BB17" s="6">
        <f t="shared" si="19"/>
        <v>61152952.319999993</v>
      </c>
    </row>
    <row r="18" spans="1:60" x14ac:dyDescent="0.3">
      <c r="A18" s="1">
        <f t="shared" si="20"/>
        <v>15</v>
      </c>
      <c r="B18" s="6">
        <f t="shared" si="21"/>
        <v>5497558138.8800001</v>
      </c>
      <c r="C18" s="45">
        <v>6.25E-2</v>
      </c>
      <c r="D18" s="6">
        <f t="shared" si="11"/>
        <v>343597383.68000001</v>
      </c>
      <c r="E18" s="85" t="s">
        <v>106</v>
      </c>
      <c r="F18" s="85" t="s">
        <v>11</v>
      </c>
      <c r="G18" s="85" t="s">
        <v>11</v>
      </c>
      <c r="H18" s="47" t="s">
        <v>2</v>
      </c>
      <c r="I18" s="47" t="s">
        <v>2</v>
      </c>
      <c r="J18" s="47" t="s">
        <v>2</v>
      </c>
      <c r="K18" s="91" t="s">
        <v>117</v>
      </c>
      <c r="L18" s="46" t="s">
        <v>6</v>
      </c>
      <c r="M18" s="4">
        <v>1</v>
      </c>
      <c r="N18" s="6">
        <f t="shared" si="28"/>
        <v>343597383.68000001</v>
      </c>
      <c r="O18" s="45">
        <f t="shared" si="22"/>
        <v>0.1875</v>
      </c>
      <c r="P18" s="6">
        <f t="shared" si="12"/>
        <v>64424509.439999998</v>
      </c>
      <c r="Q18" s="6">
        <f t="shared" si="13"/>
        <v>279172874.24000001</v>
      </c>
      <c r="R18" s="45">
        <f t="shared" si="23"/>
        <v>0.25</v>
      </c>
      <c r="S18" s="68">
        <f t="shared" si="14"/>
        <v>85899345.920000002</v>
      </c>
      <c r="T18" s="72">
        <f t="shared" si="15"/>
        <v>257698037.75999999</v>
      </c>
      <c r="U18" s="72">
        <f t="shared" si="16"/>
        <v>193273528.31999999</v>
      </c>
      <c r="V18" s="91" t="s">
        <v>117</v>
      </c>
      <c r="W18" s="103" t="s">
        <v>8</v>
      </c>
      <c r="X18" s="2" t="s">
        <v>2</v>
      </c>
      <c r="Y18" s="116" t="s">
        <v>69</v>
      </c>
      <c r="Z18" s="2" t="s">
        <v>2</v>
      </c>
      <c r="AA18" s="87" t="s">
        <v>143</v>
      </c>
      <c r="AB18" s="4">
        <v>1</v>
      </c>
      <c r="AC18" s="6">
        <f t="shared" si="17"/>
        <v>193273528.31999999</v>
      </c>
      <c r="AD18" s="45">
        <f t="shared" si="24"/>
        <v>0.1875</v>
      </c>
      <c r="AE18" s="6">
        <f t="shared" si="1"/>
        <v>36238786.560000002</v>
      </c>
      <c r="AF18" s="6">
        <f t="shared" si="2"/>
        <v>157034741.75999999</v>
      </c>
      <c r="AG18" s="45">
        <f t="shared" si="25"/>
        <v>0.25</v>
      </c>
      <c r="AH18" s="68">
        <f t="shared" si="3"/>
        <v>48318382.079999998</v>
      </c>
      <c r="AI18" s="72">
        <f t="shared" si="4"/>
        <v>144955146.24000001</v>
      </c>
      <c r="AJ18" s="72">
        <f t="shared" si="5"/>
        <v>108716359.67999999</v>
      </c>
      <c r="AK18" s="87" t="s">
        <v>143</v>
      </c>
      <c r="AL18" s="112"/>
      <c r="AM18" s="47" t="s">
        <v>2</v>
      </c>
      <c r="AN18" s="47" t="s">
        <v>2</v>
      </c>
      <c r="AO18" s="47" t="s">
        <v>2</v>
      </c>
      <c r="AP18" s="82" t="s">
        <v>157</v>
      </c>
      <c r="AQ18" s="4">
        <v>1</v>
      </c>
      <c r="AR18" s="6">
        <f t="shared" si="18"/>
        <v>108716359.67999999</v>
      </c>
      <c r="AS18" s="45">
        <f t="shared" si="26"/>
        <v>0.1875</v>
      </c>
      <c r="AT18" s="6">
        <f t="shared" si="6"/>
        <v>20384317.439999998</v>
      </c>
      <c r="AU18" s="6">
        <f t="shared" si="7"/>
        <v>88332042.239999995</v>
      </c>
      <c r="AV18" s="45">
        <f t="shared" si="27"/>
        <v>0.25</v>
      </c>
      <c r="AW18" s="68">
        <f t="shared" si="8"/>
        <v>27179089.919999998</v>
      </c>
      <c r="AX18" s="72">
        <f t="shared" si="9"/>
        <v>81537269.75999999</v>
      </c>
      <c r="AY18" s="72">
        <f t="shared" si="10"/>
        <v>61152952.319999993</v>
      </c>
      <c r="AZ18" s="82" t="s">
        <v>157</v>
      </c>
      <c r="BA18" s="82"/>
      <c r="BB18" s="6">
        <f t="shared" si="19"/>
        <v>61152952.319999993</v>
      </c>
    </row>
    <row r="19" spans="1:60" x14ac:dyDescent="0.3">
      <c r="A19" s="38">
        <v>16</v>
      </c>
      <c r="B19" s="6">
        <f t="shared" si="21"/>
        <v>5497558138.8800001</v>
      </c>
      <c r="C19" s="45">
        <v>6.25E-2</v>
      </c>
      <c r="D19" s="6">
        <f t="shared" si="11"/>
        <v>343597383.68000001</v>
      </c>
      <c r="E19" s="85" t="s">
        <v>107</v>
      </c>
      <c r="F19" s="85" t="s">
        <v>78</v>
      </c>
      <c r="G19" s="85" t="s">
        <v>78</v>
      </c>
      <c r="H19" s="47" t="s">
        <v>2</v>
      </c>
      <c r="I19" s="47" t="s">
        <v>2</v>
      </c>
      <c r="J19" s="47" t="s">
        <v>2</v>
      </c>
      <c r="K19" s="92" t="s">
        <v>118</v>
      </c>
      <c r="L19" s="46" t="s">
        <v>7</v>
      </c>
      <c r="M19" s="4">
        <v>1</v>
      </c>
      <c r="N19" s="6">
        <f t="shared" si="28"/>
        <v>343597383.68000001</v>
      </c>
      <c r="O19" s="45">
        <f t="shared" si="22"/>
        <v>0.1875</v>
      </c>
      <c r="P19" s="6">
        <f t="shared" si="12"/>
        <v>64424509.439999998</v>
      </c>
      <c r="Q19" s="6">
        <f t="shared" si="13"/>
        <v>279172874.24000001</v>
      </c>
      <c r="R19" s="45">
        <f t="shared" si="23"/>
        <v>0.25</v>
      </c>
      <c r="S19" s="68">
        <f t="shared" si="14"/>
        <v>85899345.920000002</v>
      </c>
      <c r="T19" s="72">
        <f t="shared" si="15"/>
        <v>257698037.75999999</v>
      </c>
      <c r="U19" s="72">
        <f t="shared" si="16"/>
        <v>193273528.31999999</v>
      </c>
      <c r="V19" s="92" t="s">
        <v>118</v>
      </c>
      <c r="W19" s="100" t="s">
        <v>119</v>
      </c>
      <c r="X19" s="2" t="s">
        <v>2</v>
      </c>
      <c r="Y19" s="100" t="s">
        <v>119</v>
      </c>
      <c r="Z19" s="2" t="s">
        <v>2</v>
      </c>
      <c r="AA19" s="87" t="s">
        <v>115</v>
      </c>
      <c r="AB19" s="4">
        <v>1</v>
      </c>
      <c r="AC19" s="6">
        <f t="shared" si="17"/>
        <v>193273528.31999999</v>
      </c>
      <c r="AD19" s="45">
        <f t="shared" si="24"/>
        <v>0.1875</v>
      </c>
      <c r="AE19" s="6">
        <f t="shared" si="1"/>
        <v>36238786.560000002</v>
      </c>
      <c r="AF19" s="6">
        <f t="shared" si="2"/>
        <v>157034741.75999999</v>
      </c>
      <c r="AG19" s="45">
        <f t="shared" si="25"/>
        <v>0.25</v>
      </c>
      <c r="AH19" s="68">
        <f t="shared" si="3"/>
        <v>48318382.079999998</v>
      </c>
      <c r="AI19" s="72">
        <f t="shared" si="4"/>
        <v>144955146.24000001</v>
      </c>
      <c r="AJ19" s="72">
        <f t="shared" si="5"/>
        <v>108716359.67999999</v>
      </c>
      <c r="AK19" s="87" t="s">
        <v>115</v>
      </c>
      <c r="AL19" s="112"/>
      <c r="AM19" s="47" t="s">
        <v>2</v>
      </c>
      <c r="AN19" s="88" t="s">
        <v>119</v>
      </c>
      <c r="AO19" s="47" t="s">
        <v>2</v>
      </c>
      <c r="AP19" s="76" t="s">
        <v>13</v>
      </c>
      <c r="AQ19" s="4">
        <v>1</v>
      </c>
      <c r="AR19" s="6">
        <f t="shared" si="18"/>
        <v>108716359.67999999</v>
      </c>
      <c r="AS19" s="45">
        <f t="shared" si="26"/>
        <v>0.1875</v>
      </c>
      <c r="AT19" s="6">
        <f t="shared" si="6"/>
        <v>20384317.439999998</v>
      </c>
      <c r="AU19" s="6">
        <f t="shared" si="7"/>
        <v>88332042.239999995</v>
      </c>
      <c r="AV19" s="45">
        <f t="shared" si="27"/>
        <v>0.25</v>
      </c>
      <c r="AW19" s="68">
        <f t="shared" si="8"/>
        <v>27179089.919999998</v>
      </c>
      <c r="AX19" s="72">
        <f t="shared" si="9"/>
        <v>81537269.75999999</v>
      </c>
      <c r="AY19" s="72">
        <f t="shared" si="10"/>
        <v>61152952.319999993</v>
      </c>
      <c r="AZ19" s="76" t="s">
        <v>13</v>
      </c>
      <c r="BA19" s="120"/>
      <c r="BB19" s="6">
        <f t="shared" si="19"/>
        <v>61152952.319999993</v>
      </c>
      <c r="BG19" s="6">
        <f>BB19</f>
        <v>61152952.319999993</v>
      </c>
    </row>
    <row r="20" spans="1:60" x14ac:dyDescent="0.3">
      <c r="B20" s="6"/>
      <c r="C20" s="56">
        <f>SUM(C4:C19)</f>
        <v>1</v>
      </c>
      <c r="D20" s="6"/>
      <c r="E20" s="48"/>
      <c r="F20" s="48"/>
      <c r="G20" s="48"/>
      <c r="H20" s="48"/>
      <c r="I20" s="46"/>
      <c r="J20" s="46"/>
      <c r="L20" s="46"/>
      <c r="Q20" s="51" t="s">
        <v>98</v>
      </c>
      <c r="R20" s="51"/>
      <c r="S20" s="51"/>
      <c r="T20" s="51" t="s">
        <v>103</v>
      </c>
      <c r="U20" s="51" t="s">
        <v>109</v>
      </c>
      <c r="Y20" s="47"/>
      <c r="AA20" s="94"/>
      <c r="AN20" s="47"/>
      <c r="AP20" s="94"/>
    </row>
    <row r="21" spans="1:60" x14ac:dyDescent="0.3">
      <c r="B21" s="6"/>
      <c r="C21" s="56" t="s">
        <v>56</v>
      </c>
      <c r="D21" s="57">
        <f>SUM(D4:D20)</f>
        <v>5497558138.8800001</v>
      </c>
      <c r="E21" s="48"/>
      <c r="F21" s="48"/>
      <c r="G21" s="48"/>
      <c r="H21" s="48"/>
      <c r="I21" s="46"/>
      <c r="J21" s="47"/>
      <c r="K21" s="93"/>
      <c r="L21" s="46"/>
      <c r="Q21" s="6">
        <f>SUM(Q4:Q20)</f>
        <v>4466765987.8399982</v>
      </c>
      <c r="R21" s="6"/>
      <c r="S21" s="6"/>
      <c r="T21" s="6">
        <f>SUM(T4:T20)</f>
        <v>4123168604.1600018</v>
      </c>
      <c r="U21" s="6">
        <f>SUM(U4:U20)</f>
        <v>3092376453.1200004</v>
      </c>
      <c r="Y21" s="47"/>
      <c r="AA21" s="94"/>
      <c r="AN21" s="47"/>
      <c r="AP21" s="94"/>
    </row>
    <row r="22" spans="1:60" ht="18" x14ac:dyDescent="0.35">
      <c r="B22" s="6"/>
      <c r="C22" s="56"/>
      <c r="D22" s="57"/>
      <c r="J22" s="47"/>
      <c r="K22" s="93"/>
      <c r="L22" s="46"/>
      <c r="Q22" s="69" t="s">
        <v>99</v>
      </c>
      <c r="R22" s="69"/>
      <c r="S22" s="69"/>
      <c r="T22" s="69" t="s">
        <v>99</v>
      </c>
      <c r="U22" s="51"/>
      <c r="V22" s="117"/>
      <c r="Y22" s="47"/>
      <c r="AA22" s="94"/>
      <c r="AK22" s="117"/>
      <c r="AN22" s="47"/>
      <c r="AP22" s="94"/>
      <c r="AZ22" s="117"/>
    </row>
    <row r="23" spans="1:60" x14ac:dyDescent="0.3">
      <c r="C23" s="38" t="s">
        <v>778</v>
      </c>
      <c r="D23" s="68">
        <f>D13+D15+D17+D18+D19</f>
        <v>1717986918.4000001</v>
      </c>
      <c r="E23" s="48"/>
      <c r="F23" s="160">
        <f>B27*C27</f>
        <v>0.5625</v>
      </c>
      <c r="H23" s="48"/>
      <c r="I23" s="46"/>
      <c r="J23" s="47"/>
      <c r="K23" s="1"/>
      <c r="L23" s="46"/>
      <c r="Q23" s="6">
        <f>D21</f>
        <v>5497558138.8800001</v>
      </c>
      <c r="R23" s="6"/>
      <c r="S23" s="6"/>
      <c r="T23" s="6">
        <f>Q23</f>
        <v>5497558138.8800001</v>
      </c>
      <c r="U23" s="6"/>
      <c r="Y23" s="47"/>
      <c r="AA23" s="94"/>
      <c r="AN23" s="47"/>
      <c r="AP23" s="94"/>
    </row>
    <row r="24" spans="1:60" x14ac:dyDescent="0.3">
      <c r="H24" s="48"/>
      <c r="I24" s="46"/>
      <c r="J24" s="47"/>
      <c r="K24" s="93"/>
      <c r="L24" s="46"/>
      <c r="Q24" s="69" t="s">
        <v>100</v>
      </c>
      <c r="R24" s="69"/>
      <c r="S24" s="69"/>
      <c r="T24" s="69" t="s">
        <v>104</v>
      </c>
      <c r="U24" s="69" t="s">
        <v>110</v>
      </c>
    </row>
    <row r="25" spans="1:60" x14ac:dyDescent="0.3">
      <c r="E25" s="48"/>
      <c r="F25" s="48"/>
      <c r="G25" s="48"/>
      <c r="H25" s="47"/>
      <c r="I25" s="47"/>
      <c r="J25" s="47"/>
      <c r="K25" s="94"/>
      <c r="L25" s="46"/>
      <c r="Q25" s="6">
        <f>Q23-Q21</f>
        <v>1030792151.0400019</v>
      </c>
      <c r="R25" s="6"/>
      <c r="S25" s="6"/>
      <c r="U25" s="6">
        <f>Q25</f>
        <v>1030792151.0400019</v>
      </c>
    </row>
    <row r="26" spans="1:60" x14ac:dyDescent="0.3">
      <c r="B26" s="1" t="s">
        <v>168</v>
      </c>
      <c r="E26" s="48"/>
      <c r="F26" s="48"/>
      <c r="G26" s="48"/>
      <c r="H26" s="47"/>
      <c r="I26" s="47"/>
      <c r="J26" s="47"/>
      <c r="K26" s="94"/>
      <c r="L26" s="46"/>
      <c r="Q26" s="6"/>
      <c r="R26" s="6"/>
      <c r="S26" s="6"/>
      <c r="T26" s="6">
        <f>T23-T21</f>
        <v>1374389534.7199984</v>
      </c>
      <c r="U26" s="6">
        <f>T26</f>
        <v>1374389534.7199984</v>
      </c>
      <c r="AA26" s="149" t="s">
        <v>0</v>
      </c>
      <c r="AB26" s="63" t="s">
        <v>89</v>
      </c>
      <c r="AC26" s="63" t="s">
        <v>90</v>
      </c>
      <c r="AD26" s="63" t="s">
        <v>91</v>
      </c>
      <c r="AE26" s="63" t="s">
        <v>91</v>
      </c>
      <c r="AF26" s="63" t="s">
        <v>95</v>
      </c>
      <c r="AG26" s="63" t="s">
        <v>57</v>
      </c>
      <c r="AH26" s="63" t="s">
        <v>57</v>
      </c>
      <c r="AI26" s="63" t="s">
        <v>95</v>
      </c>
      <c r="AJ26" s="63" t="s">
        <v>95</v>
      </c>
      <c r="AK26" s="86" t="s">
        <v>0</v>
      </c>
      <c r="AL26" s="63" t="s">
        <v>131</v>
      </c>
      <c r="AM26" s="63"/>
      <c r="AN26" s="63" t="s">
        <v>86</v>
      </c>
      <c r="AO26" s="63"/>
      <c r="AP26" s="86" t="s">
        <v>0</v>
      </c>
      <c r="AQ26" s="63" t="s">
        <v>89</v>
      </c>
      <c r="AR26" s="63" t="s">
        <v>90</v>
      </c>
      <c r="AS26" s="63" t="s">
        <v>91</v>
      </c>
      <c r="AT26" s="63" t="s">
        <v>91</v>
      </c>
      <c r="AU26" s="63" t="s">
        <v>95</v>
      </c>
      <c r="AV26" s="63" t="s">
        <v>57</v>
      </c>
      <c r="AW26" s="63" t="s">
        <v>57</v>
      </c>
      <c r="AX26" s="63" t="s">
        <v>95</v>
      </c>
      <c r="AY26" s="63" t="s">
        <v>95</v>
      </c>
      <c r="AZ26" s="150" t="s">
        <v>0</v>
      </c>
      <c r="BA26" s="63" t="s">
        <v>131</v>
      </c>
    </row>
    <row r="27" spans="1:60" x14ac:dyDescent="0.3">
      <c r="B27" s="159">
        <v>6.25E-2</v>
      </c>
      <c r="C27" s="94">
        <v>9</v>
      </c>
      <c r="D27" s="45">
        <f>B27*C27</f>
        <v>0.5625</v>
      </c>
      <c r="E27" s="48"/>
      <c r="F27" s="48"/>
      <c r="G27" s="48"/>
      <c r="H27" s="47"/>
      <c r="I27" s="47"/>
      <c r="J27" s="47"/>
      <c r="K27" s="94"/>
      <c r="L27" s="46"/>
      <c r="Q27" s="69" t="s">
        <v>101</v>
      </c>
      <c r="R27" s="69"/>
      <c r="S27" s="69"/>
      <c r="T27" s="69" t="s">
        <v>101</v>
      </c>
      <c r="U27" s="69"/>
      <c r="AA27" s="151" t="s">
        <v>130</v>
      </c>
      <c r="AB27" s="67" t="s">
        <v>88</v>
      </c>
      <c r="AC27" s="67">
        <v>2</v>
      </c>
      <c r="AD27" s="67" t="s">
        <v>92</v>
      </c>
      <c r="AE27" s="67" t="s">
        <v>93</v>
      </c>
      <c r="AF27" s="67" t="s">
        <v>96</v>
      </c>
      <c r="AG27" s="67" t="s">
        <v>92</v>
      </c>
      <c r="AH27" s="67" t="s">
        <v>93</v>
      </c>
      <c r="AI27" s="67" t="s">
        <v>102</v>
      </c>
      <c r="AJ27" s="67" t="s">
        <v>108</v>
      </c>
      <c r="AK27" s="67" t="s">
        <v>129</v>
      </c>
      <c r="AL27" s="67" t="s">
        <v>132</v>
      </c>
      <c r="AM27" s="67"/>
      <c r="AN27" s="67" t="s">
        <v>85</v>
      </c>
      <c r="AO27" s="67"/>
      <c r="AP27" s="96" t="s">
        <v>130</v>
      </c>
      <c r="AQ27" s="67" t="s">
        <v>88</v>
      </c>
      <c r="AR27" s="67">
        <v>2</v>
      </c>
      <c r="AS27" s="67" t="s">
        <v>92</v>
      </c>
      <c r="AT27" s="67" t="s">
        <v>93</v>
      </c>
      <c r="AU27" s="67" t="s">
        <v>96</v>
      </c>
      <c r="AV27" s="67" t="s">
        <v>92</v>
      </c>
      <c r="AW27" s="67" t="s">
        <v>93</v>
      </c>
      <c r="AX27" s="67" t="s">
        <v>102</v>
      </c>
      <c r="AY27" s="67" t="s">
        <v>108</v>
      </c>
      <c r="AZ27" s="152" t="s">
        <v>129</v>
      </c>
      <c r="BA27" s="67" t="s">
        <v>132</v>
      </c>
    </row>
    <row r="28" spans="1:60" ht="23.4" x14ac:dyDescent="0.6">
      <c r="B28" s="6"/>
      <c r="C28" s="5"/>
      <c r="D28" s="6">
        <f>D21*D27</f>
        <v>3092376453.1199999</v>
      </c>
      <c r="E28" s="48"/>
      <c r="F28" s="48"/>
      <c r="G28" s="48"/>
      <c r="H28" s="47"/>
      <c r="I28" s="47"/>
      <c r="J28" s="47"/>
      <c r="K28" s="94"/>
      <c r="L28" s="46"/>
      <c r="Q28" s="6">
        <f>Q25/3</f>
        <v>343597383.6800006</v>
      </c>
      <c r="R28" s="6" t="s">
        <v>121</v>
      </c>
      <c r="S28" s="6"/>
      <c r="T28" s="6"/>
      <c r="U28" s="6"/>
      <c r="V28" s="85" t="s">
        <v>1</v>
      </c>
      <c r="W28" s="144" t="s">
        <v>152</v>
      </c>
      <c r="X28" s="2" t="s">
        <v>2</v>
      </c>
      <c r="Y28" s="2" t="s">
        <v>2</v>
      </c>
      <c r="Z28" s="2" t="s">
        <v>2</v>
      </c>
      <c r="AA28" s="148" t="s">
        <v>152</v>
      </c>
      <c r="AB28" s="4">
        <v>1</v>
      </c>
      <c r="AC28" s="6">
        <f>Q28*AB28</f>
        <v>343597383.6800006</v>
      </c>
      <c r="AD28" s="45">
        <f>AD19</f>
        <v>0.1875</v>
      </c>
      <c r="AE28" s="6">
        <f t="shared" ref="AE28:AE34" si="29">AC28*AD28</f>
        <v>64424509.440000117</v>
      </c>
      <c r="AF28" s="6">
        <f t="shared" ref="AF28:AF34" si="30">AC28-AE28</f>
        <v>279172874.24000049</v>
      </c>
      <c r="AG28" s="45">
        <v>0.25</v>
      </c>
      <c r="AH28" s="68">
        <f t="shared" ref="AH28:AH34" si="31">AC28*AG28</f>
        <v>85899345.920000151</v>
      </c>
      <c r="AI28" s="72">
        <f t="shared" ref="AI28:AI34" si="32">AC28-AH28</f>
        <v>257698037.76000047</v>
      </c>
      <c r="AJ28" s="72">
        <f t="shared" ref="AJ28:AJ34" si="33">AC28-AE28-AH28</f>
        <v>193273528.32000035</v>
      </c>
      <c r="AK28" s="148" t="s">
        <v>152</v>
      </c>
      <c r="AL28" s="110"/>
      <c r="AM28" s="47" t="s">
        <v>2</v>
      </c>
      <c r="AN28" s="88" t="s">
        <v>119</v>
      </c>
      <c r="AO28" s="47" t="s">
        <v>2</v>
      </c>
      <c r="AP28" s="79" t="s">
        <v>81</v>
      </c>
      <c r="AQ28" s="4">
        <v>1</v>
      </c>
      <c r="AR28" s="6">
        <f>AJ28*AQ28</f>
        <v>193273528.32000035</v>
      </c>
      <c r="AS28" s="45">
        <f>AS19</f>
        <v>0.1875</v>
      </c>
      <c r="AT28" s="6">
        <f t="shared" ref="AT28:AT34" si="34">AR28*AS28</f>
        <v>36238786.560000062</v>
      </c>
      <c r="AU28" s="6">
        <f t="shared" ref="AU28:AU34" si="35">AR28-AT28</f>
        <v>157034741.76000029</v>
      </c>
      <c r="AV28" s="45">
        <v>0.25</v>
      </c>
      <c r="AW28" s="68">
        <f t="shared" ref="AW28:AW34" si="36">AR28*AV28</f>
        <v>48318382.080000088</v>
      </c>
      <c r="AX28" s="72">
        <f t="shared" ref="AX28:AX34" si="37">AR28-AW28</f>
        <v>144955146.24000025</v>
      </c>
      <c r="AY28" s="72">
        <f t="shared" ref="AY28:AY34" si="38">AR28-AT28-AW28</f>
        <v>108716359.6800002</v>
      </c>
      <c r="AZ28" s="79" t="s">
        <v>81</v>
      </c>
      <c r="BA28" s="110"/>
      <c r="BB28" s="72">
        <f>AY28</f>
        <v>108716359.6800002</v>
      </c>
    </row>
    <row r="29" spans="1:60" x14ac:dyDescent="0.3">
      <c r="B29" s="6"/>
      <c r="C29" s="5"/>
      <c r="D29" s="6"/>
      <c r="E29" s="48"/>
      <c r="F29" s="48"/>
      <c r="G29" s="48"/>
      <c r="H29" s="47"/>
      <c r="I29" s="47"/>
      <c r="J29" s="47"/>
      <c r="K29" s="95"/>
      <c r="L29" s="46"/>
      <c r="Q29" s="6">
        <f>Q25/3</f>
        <v>343597383.6800006</v>
      </c>
      <c r="R29" s="6" t="s">
        <v>122</v>
      </c>
      <c r="S29" s="6"/>
      <c r="T29" s="122">
        <v>4</v>
      </c>
      <c r="U29" s="6"/>
      <c r="V29" s="85" t="s">
        <v>1</v>
      </c>
      <c r="W29" s="104" t="s">
        <v>11</v>
      </c>
      <c r="X29" s="2" t="s">
        <v>2</v>
      </c>
      <c r="Y29" s="2" t="s">
        <v>2</v>
      </c>
      <c r="Z29" s="2" t="s">
        <v>2</v>
      </c>
      <c r="AA29" s="91" t="s">
        <v>12</v>
      </c>
      <c r="AB29" s="4">
        <v>1</v>
      </c>
      <c r="AC29" s="6">
        <f t="shared" ref="AC29:AC30" si="39">Q29*AB29</f>
        <v>343597383.6800006</v>
      </c>
      <c r="AD29" s="45">
        <f t="shared" ref="AD29:AD34" si="40">AD28</f>
        <v>0.1875</v>
      </c>
      <c r="AE29" s="6">
        <f t="shared" si="29"/>
        <v>64424509.440000117</v>
      </c>
      <c r="AF29" s="6">
        <f t="shared" si="30"/>
        <v>279172874.24000049</v>
      </c>
      <c r="AG29" s="45">
        <f t="shared" ref="AG29:AG34" si="41">AG28</f>
        <v>0.25</v>
      </c>
      <c r="AH29" s="68">
        <f t="shared" si="31"/>
        <v>85899345.920000151</v>
      </c>
      <c r="AI29" s="72">
        <f t="shared" si="32"/>
        <v>257698037.76000047</v>
      </c>
      <c r="AJ29" s="72">
        <f t="shared" si="33"/>
        <v>193273528.32000035</v>
      </c>
      <c r="AK29" s="91" t="s">
        <v>12</v>
      </c>
      <c r="AL29" s="110"/>
      <c r="AM29" s="47" t="s">
        <v>2</v>
      </c>
      <c r="AN29" s="47" t="s">
        <v>2</v>
      </c>
      <c r="AO29" s="47" t="s">
        <v>2</v>
      </c>
      <c r="AP29" s="76" t="s">
        <v>144</v>
      </c>
      <c r="AQ29" s="4">
        <v>1</v>
      </c>
      <c r="AR29" s="6">
        <f t="shared" ref="AR29:AR34" si="42">AJ29*AQ29</f>
        <v>193273528.32000035</v>
      </c>
      <c r="AS29" s="45">
        <f t="shared" ref="AS29:AS30" si="43">AS28</f>
        <v>0.1875</v>
      </c>
      <c r="AT29" s="6">
        <f t="shared" si="34"/>
        <v>36238786.560000062</v>
      </c>
      <c r="AU29" s="6">
        <f t="shared" si="35"/>
        <v>157034741.76000029</v>
      </c>
      <c r="AV29" s="45">
        <f t="shared" ref="AV29:AV30" si="44">AV28</f>
        <v>0.25</v>
      </c>
      <c r="AW29" s="68">
        <f t="shared" si="36"/>
        <v>48318382.080000088</v>
      </c>
      <c r="AX29" s="72">
        <f t="shared" si="37"/>
        <v>144955146.24000025</v>
      </c>
      <c r="AY29" s="72">
        <f t="shared" si="38"/>
        <v>108716359.6800002</v>
      </c>
      <c r="AZ29" s="76" t="s">
        <v>144</v>
      </c>
      <c r="BA29" s="110"/>
      <c r="BB29" s="72">
        <f t="shared" ref="BB29:BB33" si="45">AY29</f>
        <v>108716359.6800002</v>
      </c>
      <c r="BG29" s="72">
        <f>BB29</f>
        <v>108716359.6800002</v>
      </c>
      <c r="BH29" s="146" t="s">
        <v>144</v>
      </c>
    </row>
    <row r="30" spans="1:60" x14ac:dyDescent="0.3">
      <c r="B30" s="6"/>
      <c r="C30" s="5"/>
      <c r="D30" s="6"/>
      <c r="E30" s="47"/>
      <c r="F30" s="47"/>
      <c r="G30" s="47"/>
      <c r="H30" s="47"/>
      <c r="I30" s="46"/>
      <c r="J30" s="46"/>
      <c r="K30" s="94"/>
      <c r="L30" s="46"/>
      <c r="Q30" s="6">
        <f>Q25/3</f>
        <v>343597383.6800006</v>
      </c>
      <c r="R30" s="6" t="s">
        <v>123</v>
      </c>
      <c r="S30" s="6"/>
      <c r="T30" s="123">
        <f>T26/T29</f>
        <v>343597383.67999959</v>
      </c>
      <c r="U30" s="6"/>
      <c r="V30" s="85" t="s">
        <v>1</v>
      </c>
      <c r="W30" s="104" t="s">
        <v>146</v>
      </c>
      <c r="X30" s="2" t="s">
        <v>2</v>
      </c>
      <c r="Y30" s="2" t="s">
        <v>2</v>
      </c>
      <c r="Z30" s="2" t="s">
        <v>2</v>
      </c>
      <c r="AA30" s="87" t="s">
        <v>143</v>
      </c>
      <c r="AB30" s="4">
        <v>1</v>
      </c>
      <c r="AC30" s="6">
        <f t="shared" si="39"/>
        <v>343597383.6800006</v>
      </c>
      <c r="AD30" s="45">
        <f t="shared" si="40"/>
        <v>0.1875</v>
      </c>
      <c r="AE30" s="6">
        <f t="shared" si="29"/>
        <v>64424509.440000117</v>
      </c>
      <c r="AF30" s="6">
        <f t="shared" si="30"/>
        <v>279172874.24000049</v>
      </c>
      <c r="AG30" s="45">
        <f t="shared" si="41"/>
        <v>0.25</v>
      </c>
      <c r="AH30" s="68">
        <f t="shared" si="31"/>
        <v>85899345.920000151</v>
      </c>
      <c r="AI30" s="72">
        <f t="shared" si="32"/>
        <v>257698037.76000047</v>
      </c>
      <c r="AJ30" s="72">
        <f t="shared" si="33"/>
        <v>193273528.32000035</v>
      </c>
      <c r="AK30" s="87" t="s">
        <v>147</v>
      </c>
      <c r="AL30" s="110"/>
      <c r="AM30" s="47" t="s">
        <v>2</v>
      </c>
      <c r="AN30" s="82" t="s">
        <v>157</v>
      </c>
      <c r="AO30" s="47" t="s">
        <v>2</v>
      </c>
      <c r="AP30" s="77" t="s">
        <v>112</v>
      </c>
      <c r="AQ30" s="4">
        <v>1</v>
      </c>
      <c r="AR30" s="6">
        <f t="shared" si="42"/>
        <v>193273528.32000035</v>
      </c>
      <c r="AS30" s="45">
        <f t="shared" si="43"/>
        <v>0.1875</v>
      </c>
      <c r="AT30" s="6">
        <f t="shared" si="34"/>
        <v>36238786.560000062</v>
      </c>
      <c r="AU30" s="6">
        <f t="shared" si="35"/>
        <v>157034741.76000029</v>
      </c>
      <c r="AV30" s="45">
        <f t="shared" si="44"/>
        <v>0.25</v>
      </c>
      <c r="AW30" s="68">
        <f t="shared" si="36"/>
        <v>48318382.080000088</v>
      </c>
      <c r="AX30" s="72">
        <f t="shared" si="37"/>
        <v>144955146.24000025</v>
      </c>
      <c r="AY30" s="72">
        <f t="shared" si="38"/>
        <v>108716359.6800002</v>
      </c>
      <c r="AZ30" s="77" t="s">
        <v>112</v>
      </c>
      <c r="BA30" s="110"/>
      <c r="BB30" s="72">
        <f t="shared" si="45"/>
        <v>108716359.6800002</v>
      </c>
    </row>
    <row r="31" spans="1:60" x14ac:dyDescent="0.3">
      <c r="B31" s="6">
        <f>D21</f>
        <v>5497558138.8800001</v>
      </c>
      <c r="D31" s="68">
        <f>D19</f>
        <v>343597383.68000001</v>
      </c>
      <c r="I31" s="46"/>
      <c r="J31" s="46"/>
      <c r="K31" s="94"/>
      <c r="T31" s="123">
        <f>T30</f>
        <v>343597383.67999959</v>
      </c>
      <c r="U31" s="68" t="s">
        <v>124</v>
      </c>
      <c r="V31" s="89" t="s">
        <v>67</v>
      </c>
      <c r="W31" s="102" t="s">
        <v>116</v>
      </c>
      <c r="X31" s="2" t="s">
        <v>2</v>
      </c>
      <c r="Y31" s="115" t="s">
        <v>116</v>
      </c>
      <c r="Z31" s="2" t="s">
        <v>2</v>
      </c>
      <c r="AA31" s="92" t="s">
        <v>118</v>
      </c>
      <c r="AB31" s="4">
        <v>1</v>
      </c>
      <c r="AC31" s="6">
        <f>T31*AB31</f>
        <v>343597383.67999959</v>
      </c>
      <c r="AD31" s="45">
        <f>AD30</f>
        <v>0.1875</v>
      </c>
      <c r="AE31" s="6">
        <f t="shared" si="29"/>
        <v>64424509.439999923</v>
      </c>
      <c r="AF31" s="6">
        <f t="shared" si="30"/>
        <v>279172874.23999965</v>
      </c>
      <c r="AG31" s="45">
        <f>AG30</f>
        <v>0.25</v>
      </c>
      <c r="AH31" s="68">
        <f t="shared" si="31"/>
        <v>85899345.919999897</v>
      </c>
      <c r="AI31" s="72">
        <f t="shared" si="32"/>
        <v>257698037.75999969</v>
      </c>
      <c r="AJ31" s="72">
        <f t="shared" si="33"/>
        <v>193273528.31999975</v>
      </c>
      <c r="AK31" s="92" t="s">
        <v>118</v>
      </c>
      <c r="AL31" s="112"/>
      <c r="AM31" s="47" t="s">
        <v>2</v>
      </c>
      <c r="AN31" s="88" t="s">
        <v>119</v>
      </c>
      <c r="AO31" s="47" t="s">
        <v>2</v>
      </c>
      <c r="AP31" s="87" t="s">
        <v>115</v>
      </c>
      <c r="AQ31" s="4">
        <v>1</v>
      </c>
      <c r="AR31" s="6">
        <f t="shared" si="42"/>
        <v>193273528.31999975</v>
      </c>
      <c r="AS31" s="45">
        <f>AS30</f>
        <v>0.1875</v>
      </c>
      <c r="AT31" s="6">
        <f t="shared" si="34"/>
        <v>36238786.559999958</v>
      </c>
      <c r="AU31" s="6">
        <f t="shared" si="35"/>
        <v>157034741.75999981</v>
      </c>
      <c r="AV31" s="45">
        <f>AV30</f>
        <v>0.25</v>
      </c>
      <c r="AW31" s="68">
        <f t="shared" si="36"/>
        <v>48318382.079999939</v>
      </c>
      <c r="AX31" s="72">
        <f t="shared" si="37"/>
        <v>144955146.23999983</v>
      </c>
      <c r="AY31" s="72">
        <f t="shared" si="38"/>
        <v>108716359.67999987</v>
      </c>
      <c r="AZ31" s="87" t="s">
        <v>115</v>
      </c>
      <c r="BA31" s="112"/>
      <c r="BB31" s="72">
        <f t="shared" si="45"/>
        <v>108716359.67999987</v>
      </c>
    </row>
    <row r="32" spans="1:60" x14ac:dyDescent="0.3">
      <c r="B32" s="3">
        <v>0.9</v>
      </c>
      <c r="D32" s="2">
        <v>40000</v>
      </c>
      <c r="I32" s="46"/>
      <c r="J32" s="46"/>
      <c r="K32" s="94"/>
      <c r="T32" s="123">
        <f>T31</f>
        <v>343597383.67999959</v>
      </c>
      <c r="U32" s="68" t="s">
        <v>124</v>
      </c>
      <c r="V32" s="89" t="s">
        <v>74</v>
      </c>
      <c r="W32" s="102" t="s">
        <v>62</v>
      </c>
      <c r="X32" s="2" t="s">
        <v>2</v>
      </c>
      <c r="Y32" s="2" t="s">
        <v>2</v>
      </c>
      <c r="Z32" s="2" t="s">
        <v>2</v>
      </c>
      <c r="AA32" s="79" t="s">
        <v>114</v>
      </c>
      <c r="AB32" s="4">
        <v>1</v>
      </c>
      <c r="AC32" s="6">
        <f>T32*AB32</f>
        <v>343597383.67999959</v>
      </c>
      <c r="AD32" s="45">
        <f>AD31</f>
        <v>0.1875</v>
      </c>
      <c r="AE32" s="6">
        <f t="shared" si="29"/>
        <v>64424509.439999923</v>
      </c>
      <c r="AF32" s="6">
        <f t="shared" si="30"/>
        <v>279172874.23999965</v>
      </c>
      <c r="AG32" s="45">
        <f>AG31</f>
        <v>0.25</v>
      </c>
      <c r="AH32" s="68">
        <f t="shared" si="31"/>
        <v>85899345.919999897</v>
      </c>
      <c r="AI32" s="72">
        <f t="shared" si="32"/>
        <v>257698037.75999969</v>
      </c>
      <c r="AJ32" s="72">
        <f t="shared" si="33"/>
        <v>193273528.31999975</v>
      </c>
      <c r="AK32" s="79" t="s">
        <v>114</v>
      </c>
      <c r="AL32" s="112"/>
      <c r="AM32" s="47" t="s">
        <v>2</v>
      </c>
      <c r="AN32" s="47" t="s">
        <v>2</v>
      </c>
      <c r="AO32" s="47" t="s">
        <v>2</v>
      </c>
      <c r="AP32" s="158" t="s">
        <v>153</v>
      </c>
      <c r="AQ32" s="4">
        <v>1</v>
      </c>
      <c r="AR32" s="6">
        <f t="shared" si="42"/>
        <v>193273528.31999975</v>
      </c>
      <c r="AS32" s="45">
        <f>AS31</f>
        <v>0.1875</v>
      </c>
      <c r="AT32" s="6">
        <f t="shared" si="34"/>
        <v>36238786.559999958</v>
      </c>
      <c r="AU32" s="6">
        <f t="shared" si="35"/>
        <v>157034741.75999981</v>
      </c>
      <c r="AV32" s="45">
        <f>AV31</f>
        <v>0.25</v>
      </c>
      <c r="AW32" s="68">
        <f t="shared" si="36"/>
        <v>48318382.079999939</v>
      </c>
      <c r="AX32" s="72">
        <f t="shared" si="37"/>
        <v>144955146.23999983</v>
      </c>
      <c r="AY32" s="72">
        <f t="shared" si="38"/>
        <v>108716359.67999987</v>
      </c>
      <c r="AZ32" s="158" t="s">
        <v>153</v>
      </c>
      <c r="BA32" s="112"/>
      <c r="BB32" s="72">
        <f t="shared" si="45"/>
        <v>108716359.67999987</v>
      </c>
    </row>
    <row r="33" spans="2:57" x14ac:dyDescent="0.3">
      <c r="B33" s="6">
        <f>B31*B32</f>
        <v>4947802324.9920006</v>
      </c>
      <c r="D33" s="161">
        <f>D31/D32</f>
        <v>8589.9345919999996</v>
      </c>
      <c r="I33" s="46"/>
      <c r="J33" s="46"/>
      <c r="K33" s="94"/>
      <c r="T33" s="123">
        <f>T32</f>
        <v>343597383.67999959</v>
      </c>
      <c r="U33" s="68" t="s">
        <v>125</v>
      </c>
      <c r="V33" s="89" t="s">
        <v>75</v>
      </c>
      <c r="W33" s="102" t="s">
        <v>127</v>
      </c>
      <c r="X33" s="2" t="s">
        <v>2</v>
      </c>
      <c r="Y33" s="2" t="s">
        <v>2</v>
      </c>
      <c r="Z33" s="2" t="s">
        <v>2</v>
      </c>
      <c r="AA33" s="92" t="s">
        <v>128</v>
      </c>
      <c r="AB33" s="4">
        <v>1</v>
      </c>
      <c r="AC33" s="6">
        <f t="shared" ref="AC33:AC34" si="46">T33*AB33</f>
        <v>343597383.67999959</v>
      </c>
      <c r="AD33" s="45">
        <f>AD31</f>
        <v>0.1875</v>
      </c>
      <c r="AE33" s="6">
        <f t="shared" si="29"/>
        <v>64424509.439999923</v>
      </c>
      <c r="AF33" s="6">
        <f t="shared" si="30"/>
        <v>279172874.23999965</v>
      </c>
      <c r="AG33" s="45">
        <f>AG31</f>
        <v>0.25</v>
      </c>
      <c r="AH33" s="68">
        <f t="shared" si="31"/>
        <v>85899345.919999897</v>
      </c>
      <c r="AI33" s="72">
        <f t="shared" si="32"/>
        <v>257698037.75999969</v>
      </c>
      <c r="AJ33" s="72">
        <f t="shared" si="33"/>
        <v>193273528.31999975</v>
      </c>
      <c r="AK33" s="92" t="s">
        <v>128</v>
      </c>
      <c r="AL33" s="112"/>
      <c r="AM33" s="47" t="s">
        <v>2</v>
      </c>
      <c r="AN33" s="88" t="s">
        <v>119</v>
      </c>
      <c r="AO33" s="47" t="s">
        <v>2</v>
      </c>
      <c r="AP33" s="88" t="s">
        <v>120</v>
      </c>
      <c r="AQ33" s="4">
        <v>1</v>
      </c>
      <c r="AR33" s="6">
        <f t="shared" si="42"/>
        <v>193273528.31999975</v>
      </c>
      <c r="AS33" s="45">
        <f>AS31</f>
        <v>0.1875</v>
      </c>
      <c r="AT33" s="6">
        <f t="shared" si="34"/>
        <v>36238786.559999958</v>
      </c>
      <c r="AU33" s="6">
        <f t="shared" si="35"/>
        <v>157034741.75999981</v>
      </c>
      <c r="AV33" s="45">
        <f>AV31</f>
        <v>0.25</v>
      </c>
      <c r="AW33" s="68">
        <f t="shared" si="36"/>
        <v>48318382.079999939</v>
      </c>
      <c r="AX33" s="72">
        <f t="shared" si="37"/>
        <v>144955146.23999983</v>
      </c>
      <c r="AY33" s="72">
        <f t="shared" si="38"/>
        <v>108716359.67999987</v>
      </c>
      <c r="AZ33" s="88" t="s">
        <v>120</v>
      </c>
      <c r="BA33" s="112"/>
      <c r="BB33" s="72">
        <f t="shared" si="45"/>
        <v>108716359.67999987</v>
      </c>
    </row>
    <row r="34" spans="2:57" x14ac:dyDescent="0.3">
      <c r="B34" s="6">
        <f>B31-B33</f>
        <v>549755813.88799953</v>
      </c>
      <c r="I34" s="46"/>
      <c r="J34" s="46"/>
      <c r="K34" s="94"/>
      <c r="T34" s="124">
        <f>T33</f>
        <v>343597383.67999959</v>
      </c>
      <c r="U34" s="68" t="s">
        <v>126</v>
      </c>
      <c r="V34" s="89" t="s">
        <v>73</v>
      </c>
      <c r="W34" s="102" t="s">
        <v>163</v>
      </c>
      <c r="X34" s="2" t="s">
        <v>2</v>
      </c>
      <c r="Y34" s="2" t="s">
        <v>2</v>
      </c>
      <c r="Z34" s="2" t="s">
        <v>2</v>
      </c>
      <c r="AA34" s="120" t="s">
        <v>145</v>
      </c>
      <c r="AB34" s="4">
        <v>1</v>
      </c>
      <c r="AC34" s="6">
        <f t="shared" si="46"/>
        <v>343597383.67999959</v>
      </c>
      <c r="AD34" s="45">
        <f t="shared" si="40"/>
        <v>0.1875</v>
      </c>
      <c r="AE34" s="6">
        <f t="shared" si="29"/>
        <v>64424509.439999923</v>
      </c>
      <c r="AF34" s="6">
        <f t="shared" si="30"/>
        <v>279172874.23999965</v>
      </c>
      <c r="AG34" s="45">
        <f t="shared" si="41"/>
        <v>0.25</v>
      </c>
      <c r="AH34" s="68">
        <f t="shared" si="31"/>
        <v>85899345.919999897</v>
      </c>
      <c r="AI34" s="72">
        <f t="shared" si="32"/>
        <v>257698037.75999969</v>
      </c>
      <c r="AJ34" s="72">
        <f t="shared" si="33"/>
        <v>193273528.31999975</v>
      </c>
      <c r="AK34" s="120" t="s">
        <v>145</v>
      </c>
      <c r="AL34" s="112"/>
      <c r="AM34" s="47" t="s">
        <v>2</v>
      </c>
      <c r="AN34" s="113"/>
      <c r="AO34" s="47" t="s">
        <v>2</v>
      </c>
      <c r="AP34" s="79" t="s">
        <v>149</v>
      </c>
      <c r="AQ34" s="4">
        <v>1</v>
      </c>
      <c r="AR34" s="6">
        <f t="shared" si="42"/>
        <v>193273528.31999975</v>
      </c>
      <c r="AS34" s="45">
        <f t="shared" ref="AS34" si="47">AS33</f>
        <v>0.1875</v>
      </c>
      <c r="AT34" s="6">
        <f t="shared" si="34"/>
        <v>36238786.559999958</v>
      </c>
      <c r="AU34" s="6">
        <f t="shared" si="35"/>
        <v>157034741.75999981</v>
      </c>
      <c r="AV34" s="45">
        <f t="shared" ref="AV34" si="48">AV33</f>
        <v>0.25</v>
      </c>
      <c r="AW34" s="68">
        <f t="shared" si="36"/>
        <v>48318382.079999939</v>
      </c>
      <c r="AX34" s="72">
        <f t="shared" si="37"/>
        <v>144955146.23999983</v>
      </c>
      <c r="AY34" s="72">
        <f t="shared" si="38"/>
        <v>108716359.67999987</v>
      </c>
      <c r="AZ34" s="79" t="s">
        <v>149</v>
      </c>
      <c r="BA34" s="112"/>
      <c r="BB34" s="72">
        <f>AY34</f>
        <v>108716359.67999987</v>
      </c>
    </row>
    <row r="35" spans="2:57" x14ac:dyDescent="0.3">
      <c r="AE35" s="138">
        <f>SUM(AE4:AE34)</f>
        <v>1030792151.04</v>
      </c>
      <c r="AH35" s="138">
        <f>SUM(AH4:AH34)</f>
        <v>1374389534.72</v>
      </c>
      <c r="AL35" s="112"/>
      <c r="AM35" s="46"/>
      <c r="AN35" s="47"/>
      <c r="AO35" s="46"/>
      <c r="AP35" s="94"/>
      <c r="AT35" s="138">
        <f>SUM(AT4:AT34)</f>
        <v>579820584.95999992</v>
      </c>
      <c r="AW35" s="138">
        <f>SUM(AW4:AW34)</f>
        <v>773094113.27999997</v>
      </c>
      <c r="AY35" s="125"/>
      <c r="BA35" s="112"/>
    </row>
    <row r="36" spans="2:57" x14ac:dyDescent="0.3">
      <c r="U36" s="51" t="s">
        <v>56</v>
      </c>
      <c r="W36" s="102" t="s">
        <v>65</v>
      </c>
      <c r="AF36" s="51" t="s">
        <v>98</v>
      </c>
      <c r="AG36" s="51"/>
      <c r="AH36" s="51"/>
      <c r="AI36" s="51" t="s">
        <v>103</v>
      </c>
      <c r="AJ36" s="51" t="s">
        <v>109</v>
      </c>
      <c r="AL36" s="112"/>
      <c r="AM36" s="46"/>
      <c r="AN36" s="47"/>
      <c r="AO36" s="46"/>
      <c r="AP36" s="94"/>
      <c r="AU36" s="51" t="s">
        <v>98</v>
      </c>
      <c r="AV36" s="51"/>
      <c r="AW36" s="51"/>
      <c r="AX36" s="51" t="s">
        <v>103</v>
      </c>
      <c r="AY36" s="51" t="s">
        <v>109</v>
      </c>
      <c r="BA36" s="112"/>
    </row>
    <row r="37" spans="2:57" x14ac:dyDescent="0.3">
      <c r="U37" s="6">
        <f>U21</f>
        <v>3092376453.1200004</v>
      </c>
      <c r="AF37" s="6">
        <f>SUM(AF4:AF36)</f>
        <v>4466765987.8400011</v>
      </c>
      <c r="AG37" s="6"/>
      <c r="AH37" s="6"/>
      <c r="AI37" s="6">
        <f>SUM(AI4:AI36)</f>
        <v>4123168604.1599998</v>
      </c>
      <c r="AJ37" s="6">
        <f>SUM(AJ4:AJ36)</f>
        <v>3092376453.1199999</v>
      </c>
      <c r="AU37" s="6">
        <f>SUM(AU4:AU36)</f>
        <v>2512555868.1599998</v>
      </c>
      <c r="AV37" s="6"/>
      <c r="AW37" s="6"/>
      <c r="AX37" s="6">
        <f>SUM(AX4:AX36)</f>
        <v>2319282339.8399997</v>
      </c>
      <c r="AY37" s="6">
        <f>SUM(AY4:AY36)</f>
        <v>1739461754.8799996</v>
      </c>
    </row>
    <row r="38" spans="2:57" x14ac:dyDescent="0.3">
      <c r="U38" s="6">
        <f>U25</f>
        <v>1030792151.0400019</v>
      </c>
      <c r="AF38" s="69" t="s">
        <v>99</v>
      </c>
      <c r="AG38" s="69"/>
      <c r="AH38" s="69"/>
      <c r="AI38" s="69" t="s">
        <v>99</v>
      </c>
      <c r="AJ38" s="51"/>
      <c r="AU38" s="69" t="s">
        <v>99</v>
      </c>
      <c r="AV38" s="69"/>
      <c r="AW38" s="69"/>
      <c r="AX38" s="69" t="s">
        <v>99</v>
      </c>
      <c r="AY38" s="51"/>
    </row>
    <row r="39" spans="2:57" x14ac:dyDescent="0.3">
      <c r="U39" s="6">
        <f>U26</f>
        <v>1374389534.7199984</v>
      </c>
      <c r="AC39" s="61"/>
      <c r="AF39" s="6">
        <f>B3</f>
        <v>5497558138.8800001</v>
      </c>
      <c r="AG39" s="6"/>
      <c r="AH39" s="6"/>
      <c r="AI39" s="6">
        <f>AF39</f>
        <v>5497558138.8800001</v>
      </c>
      <c r="AJ39" s="6"/>
      <c r="AR39" s="51" t="s">
        <v>56</v>
      </c>
      <c r="AU39" s="6">
        <f>B3</f>
        <v>5497558138.8800001</v>
      </c>
      <c r="AV39" s="6"/>
      <c r="AW39" s="6"/>
      <c r="AX39" s="6">
        <f>AU39</f>
        <v>5497558138.8800001</v>
      </c>
      <c r="AY39" s="6"/>
    </row>
    <row r="40" spans="2:57" x14ac:dyDescent="0.3">
      <c r="U40" s="74">
        <f>SUM(U37:U39)</f>
        <v>5497558138.8800011</v>
      </c>
      <c r="AC40" s="73"/>
      <c r="AF40" s="69" t="s">
        <v>100</v>
      </c>
      <c r="AG40" s="69"/>
      <c r="AH40" s="69"/>
      <c r="AI40" s="69" t="s">
        <v>104</v>
      </c>
      <c r="AJ40" s="69" t="s">
        <v>110</v>
      </c>
      <c r="AR40" s="73">
        <f>SUM(AR4:AR39)</f>
        <v>3092376455.1199999</v>
      </c>
      <c r="AU40" s="69" t="s">
        <v>162</v>
      </c>
      <c r="AV40" s="69"/>
      <c r="AW40" s="69"/>
      <c r="AX40" s="69" t="s">
        <v>161</v>
      </c>
      <c r="AY40" s="69" t="s">
        <v>110</v>
      </c>
    </row>
    <row r="41" spans="2:57" x14ac:dyDescent="0.3">
      <c r="AF41" s="6">
        <f>AF39-AF37</f>
        <v>1030792151.039999</v>
      </c>
      <c r="AG41" s="6"/>
      <c r="AH41" s="6"/>
      <c r="AJ41" s="6">
        <f>AF41</f>
        <v>1030792151.039999</v>
      </c>
      <c r="AR41" s="6">
        <f>AU41</f>
        <v>579820584.95999992</v>
      </c>
      <c r="AU41" s="6">
        <f>AT35</f>
        <v>579820584.95999992</v>
      </c>
      <c r="AV41" s="6"/>
      <c r="AW41" s="6"/>
      <c r="AY41" s="6"/>
    </row>
    <row r="42" spans="2:57" x14ac:dyDescent="0.3">
      <c r="T42" s="452" t="s">
        <v>780</v>
      </c>
      <c r="U42" s="62">
        <f>Q28+Q29+Q30+T34+T31</f>
        <v>1717986918.400001</v>
      </c>
      <c r="V42" s="81" t="s">
        <v>779</v>
      </c>
      <c r="W42" s="97"/>
      <c r="AF42" s="6"/>
      <c r="AG42" s="6"/>
      <c r="AH42" s="6"/>
      <c r="AI42" s="6">
        <f>AI39-AI37</f>
        <v>1374389534.7200003</v>
      </c>
      <c r="AJ42" s="6">
        <f>AI42</f>
        <v>1374389534.7200003</v>
      </c>
      <c r="AR42" s="6">
        <f>AX42</f>
        <v>773094113.27999997</v>
      </c>
      <c r="AU42" s="6"/>
      <c r="AV42" s="6"/>
      <c r="AW42" s="6"/>
      <c r="AX42" s="6">
        <f>AW35</f>
        <v>773094113.27999997</v>
      </c>
      <c r="AY42" s="6">
        <f>AX42</f>
        <v>773094113.27999997</v>
      </c>
    </row>
    <row r="43" spans="2:57" x14ac:dyDescent="0.3">
      <c r="AF43" s="69" t="s">
        <v>101</v>
      </c>
      <c r="AG43" s="69"/>
      <c r="AH43" s="69"/>
      <c r="AI43" s="69" t="s">
        <v>101</v>
      </c>
      <c r="AJ43" s="69"/>
      <c r="AR43" s="6">
        <f>SUM(AR40:AR42)</f>
        <v>4445291153.3599997</v>
      </c>
      <c r="AU43" s="69" t="s">
        <v>101</v>
      </c>
      <c r="AV43" s="69"/>
      <c r="AW43" s="69"/>
      <c r="AX43" s="69" t="s">
        <v>101</v>
      </c>
      <c r="AY43" s="69"/>
    </row>
    <row r="44" spans="2:57" x14ac:dyDescent="0.3">
      <c r="AF44" s="129">
        <f>AF41/3</f>
        <v>343597383.67999965</v>
      </c>
      <c r="AG44" s="6"/>
      <c r="AH44" s="6"/>
      <c r="AI44" s="6"/>
      <c r="AJ44" s="133"/>
      <c r="AU44" s="139">
        <f>AU41/3</f>
        <v>193273528.31999996</v>
      </c>
      <c r="AV44" s="6"/>
      <c r="AW44" s="6"/>
      <c r="AX44" s="6"/>
      <c r="AY44" s="6"/>
      <c r="AZ44" s="85" t="s">
        <v>1</v>
      </c>
      <c r="BA44" s="104" t="s">
        <v>62</v>
      </c>
      <c r="BB44" s="6">
        <f>AU44</f>
        <v>193273528.31999996</v>
      </c>
      <c r="BE44" s="6"/>
    </row>
    <row r="45" spans="2:57" x14ac:dyDescent="0.3">
      <c r="AF45" s="129">
        <f>AF41/3</f>
        <v>343597383.67999965</v>
      </c>
      <c r="AG45" s="6"/>
      <c r="AH45" s="6"/>
      <c r="AJ45" s="133"/>
      <c r="AU45" s="123">
        <f>AU41/3</f>
        <v>193273528.31999996</v>
      </c>
      <c r="AV45" s="6"/>
      <c r="AW45" s="6"/>
      <c r="AX45" s="122">
        <v>4</v>
      </c>
      <c r="AY45" s="6"/>
      <c r="AZ45" s="85" t="s">
        <v>1</v>
      </c>
      <c r="BA45" s="104" t="s">
        <v>11</v>
      </c>
      <c r="BB45" s="6">
        <f t="shared" ref="BB45:BB46" si="49">AU45</f>
        <v>193273528.31999996</v>
      </c>
      <c r="BE45" s="6"/>
    </row>
    <row r="46" spans="2:57" x14ac:dyDescent="0.3">
      <c r="AF46" s="140"/>
      <c r="AJ46" s="15"/>
      <c r="AU46" s="124">
        <f>AU41/3</f>
        <v>193273528.31999996</v>
      </c>
      <c r="AV46" s="134"/>
      <c r="AW46" s="134"/>
      <c r="AX46" s="139">
        <f>AX42/AX45</f>
        <v>193273528.31999999</v>
      </c>
      <c r="AY46" s="6"/>
      <c r="AZ46" s="85" t="s">
        <v>1</v>
      </c>
      <c r="BA46" s="104" t="s">
        <v>146</v>
      </c>
      <c r="BB46" s="6">
        <f t="shared" si="49"/>
        <v>193273528.31999996</v>
      </c>
      <c r="BE46" s="6"/>
    </row>
    <row r="47" spans="2:57" x14ac:dyDescent="0.3">
      <c r="AF47" s="140"/>
      <c r="AJ47" s="15"/>
      <c r="AU47" s="124">
        <f>SUM(AU44:AU46)</f>
        <v>579820584.95999992</v>
      </c>
      <c r="AX47" s="123">
        <f>AX46</f>
        <v>193273528.31999999</v>
      </c>
      <c r="AY47" s="127"/>
      <c r="AZ47" s="128" t="s">
        <v>67</v>
      </c>
      <c r="BA47" s="102" t="s">
        <v>116</v>
      </c>
      <c r="BB47" s="6">
        <f>AX47</f>
        <v>193273528.31999999</v>
      </c>
      <c r="BE47" s="6"/>
    </row>
    <row r="48" spans="2:57" x14ac:dyDescent="0.3">
      <c r="AF48" s="140"/>
      <c r="AJ48" s="15"/>
      <c r="AX48" s="123">
        <f>AX47</f>
        <v>193273528.31999999</v>
      </c>
      <c r="AY48" s="125"/>
      <c r="AZ48" s="130" t="s">
        <v>74</v>
      </c>
      <c r="BA48" s="102" t="s">
        <v>62</v>
      </c>
      <c r="BB48" s="6">
        <f t="shared" ref="BB48:BB50" si="50">AX48</f>
        <v>193273528.31999999</v>
      </c>
      <c r="BE48" s="6"/>
    </row>
    <row r="49" spans="32:57" x14ac:dyDescent="0.3">
      <c r="AF49" s="140"/>
      <c r="AJ49" s="15"/>
      <c r="AX49" s="123">
        <f>AX48</f>
        <v>193273528.31999999</v>
      </c>
      <c r="AY49" s="125"/>
      <c r="AZ49" s="130" t="s">
        <v>75</v>
      </c>
      <c r="BA49" s="102" t="s">
        <v>127</v>
      </c>
      <c r="BB49" s="6">
        <f t="shared" si="50"/>
        <v>193273528.31999999</v>
      </c>
      <c r="BE49" s="6"/>
    </row>
    <row r="50" spans="32:57" x14ac:dyDescent="0.3">
      <c r="AF50" s="140"/>
      <c r="AJ50" s="15"/>
      <c r="AX50" s="124">
        <f>AX49</f>
        <v>193273528.31999999</v>
      </c>
      <c r="AY50" s="35"/>
      <c r="AZ50" s="132" t="s">
        <v>73</v>
      </c>
      <c r="BA50" s="102" t="s">
        <v>61</v>
      </c>
      <c r="BB50" s="6">
        <f t="shared" si="50"/>
        <v>193273528.31999999</v>
      </c>
      <c r="BE50" s="6"/>
    </row>
    <row r="51" spans="32:57" x14ac:dyDescent="0.3">
      <c r="AF51" s="140"/>
      <c r="AJ51" s="15"/>
      <c r="AX51" s="138">
        <f>SUM(AX46:AX50)</f>
        <v>966367641.5999999</v>
      </c>
      <c r="AY51" s="51" t="s">
        <v>56</v>
      </c>
    </row>
    <row r="52" spans="32:57" x14ac:dyDescent="0.3">
      <c r="AF52" s="140"/>
      <c r="AJ52" s="15"/>
      <c r="AY52" s="6">
        <f>AY37</f>
        <v>1739461754.8799996</v>
      </c>
      <c r="BB52" s="6"/>
      <c r="BE52" s="6"/>
    </row>
    <row r="53" spans="32:57" x14ac:dyDescent="0.3">
      <c r="AF53" s="140"/>
      <c r="AJ53" s="15"/>
      <c r="AY53" s="6">
        <f>AU41</f>
        <v>579820584.95999992</v>
      </c>
    </row>
    <row r="54" spans="32:57" x14ac:dyDescent="0.3">
      <c r="AF54" s="140"/>
      <c r="AI54" s="6"/>
      <c r="AJ54" s="15"/>
      <c r="AY54" s="6">
        <f>AY42</f>
        <v>773094113.27999997</v>
      </c>
    </row>
    <row r="55" spans="32:57" x14ac:dyDescent="0.3">
      <c r="AF55" s="140"/>
      <c r="AI55" s="6"/>
      <c r="AJ55" s="15"/>
      <c r="AY55" s="74">
        <f>SUM(AY52:AY54)</f>
        <v>3092376453.1199999</v>
      </c>
    </row>
    <row r="56" spans="32:57" x14ac:dyDescent="0.3">
      <c r="AF56" s="140"/>
      <c r="AI56" s="6"/>
      <c r="AJ56" s="15"/>
    </row>
    <row r="57" spans="32:57" x14ac:dyDescent="0.3">
      <c r="AF57" s="140"/>
      <c r="AJ57" s="15"/>
    </row>
    <row r="58" spans="32:57" x14ac:dyDescent="0.3">
      <c r="AF58" s="140"/>
      <c r="AJ58" s="15"/>
    </row>
    <row r="59" spans="32:57" x14ac:dyDescent="0.3">
      <c r="AF59" s="131"/>
      <c r="AG59" s="134"/>
      <c r="AH59" s="134"/>
      <c r="AI59" s="13"/>
      <c r="AJ59" s="133"/>
      <c r="AQ59" s="51" t="s">
        <v>89</v>
      </c>
      <c r="AR59" s="63" t="s">
        <v>90</v>
      </c>
      <c r="AS59" s="63" t="s">
        <v>91</v>
      </c>
      <c r="AT59" s="63" t="s">
        <v>91</v>
      </c>
      <c r="AU59" s="63" t="s">
        <v>95</v>
      </c>
      <c r="AV59" s="63" t="s">
        <v>57</v>
      </c>
      <c r="AW59" s="63" t="s">
        <v>57</v>
      </c>
      <c r="AX59" s="63" t="s">
        <v>95</v>
      </c>
      <c r="AY59" s="63" t="s">
        <v>95</v>
      </c>
      <c r="AZ59" s="86" t="s">
        <v>0</v>
      </c>
    </row>
    <row r="60" spans="32:57" x14ac:dyDescent="0.3">
      <c r="AH60" s="11"/>
      <c r="AJ60" s="133"/>
      <c r="AQ60" s="67" t="s">
        <v>88</v>
      </c>
      <c r="AR60" s="67">
        <v>2</v>
      </c>
      <c r="AS60" s="67" t="s">
        <v>92</v>
      </c>
      <c r="AT60" s="67" t="s">
        <v>93</v>
      </c>
      <c r="AU60" s="67" t="s">
        <v>96</v>
      </c>
      <c r="AV60" s="67" t="s">
        <v>92</v>
      </c>
      <c r="AW60" s="67" t="s">
        <v>93</v>
      </c>
      <c r="AX60" s="67" t="s">
        <v>102</v>
      </c>
      <c r="AY60" s="67" t="s">
        <v>108</v>
      </c>
      <c r="AZ60" s="67" t="s">
        <v>129</v>
      </c>
    </row>
    <row r="61" spans="32:57" x14ac:dyDescent="0.3">
      <c r="AH61" s="15"/>
      <c r="AJ61" s="126">
        <f>AI63</f>
        <v>343597383.68000007</v>
      </c>
      <c r="AK61" s="85" t="s">
        <v>1</v>
      </c>
      <c r="AL61" s="104" t="s">
        <v>62</v>
      </c>
      <c r="AM61" s="2" t="s">
        <v>2</v>
      </c>
      <c r="AN61" s="2" t="s">
        <v>2</v>
      </c>
      <c r="AO61" s="2" t="s">
        <v>2</v>
      </c>
      <c r="AP61" s="91" t="s">
        <v>12</v>
      </c>
      <c r="AQ61" s="4">
        <v>1</v>
      </c>
      <c r="AR61" s="6">
        <f>AJ61*AQ61</f>
        <v>343597383.68000007</v>
      </c>
      <c r="AS61" s="45">
        <v>0.1875</v>
      </c>
      <c r="AT61" s="6">
        <f t="shared" ref="AT61:AT67" si="51">AR61*AS61</f>
        <v>64424509.440000013</v>
      </c>
      <c r="AU61" s="6">
        <f t="shared" ref="AU61:AU67" si="52">AR61-AT61</f>
        <v>279172874.24000007</v>
      </c>
      <c r="AV61" s="45">
        <v>0.25</v>
      </c>
      <c r="AW61" s="68">
        <f t="shared" ref="AW61:AW67" si="53">AR61*AV61</f>
        <v>85899345.920000017</v>
      </c>
      <c r="AX61" s="72">
        <f t="shared" ref="AX61:AX67" si="54">AR61-AW61</f>
        <v>257698037.76000005</v>
      </c>
      <c r="AY61" s="72">
        <f t="shared" ref="AY61:AY67" si="55">AR61-AT61-AW61</f>
        <v>193273528.32000005</v>
      </c>
      <c r="AZ61" s="91" t="s">
        <v>12</v>
      </c>
      <c r="BB61" s="6">
        <f>AY61</f>
        <v>193273528.32000005</v>
      </c>
    </row>
    <row r="62" spans="32:57" x14ac:dyDescent="0.3">
      <c r="AH62" s="13"/>
      <c r="AI62" s="141">
        <v>4</v>
      </c>
      <c r="AJ62" s="129">
        <f>AJ61</f>
        <v>343597383.68000007</v>
      </c>
      <c r="AK62" s="85" t="s">
        <v>1</v>
      </c>
      <c r="AL62" s="104" t="s">
        <v>11</v>
      </c>
      <c r="AM62" s="2" t="s">
        <v>2</v>
      </c>
      <c r="AN62" s="2" t="s">
        <v>2</v>
      </c>
      <c r="AO62" s="2" t="s">
        <v>2</v>
      </c>
      <c r="AP62" s="91" t="s">
        <v>12</v>
      </c>
      <c r="AQ62" s="4">
        <v>1</v>
      </c>
      <c r="AR62" s="6">
        <f t="shared" ref="AR62:AR67" si="56">AJ62*AQ62</f>
        <v>343597383.68000007</v>
      </c>
      <c r="AS62" s="45">
        <f t="shared" ref="AS62:AS63" si="57">AS61</f>
        <v>0.1875</v>
      </c>
      <c r="AT62" s="6">
        <f t="shared" si="51"/>
        <v>64424509.440000013</v>
      </c>
      <c r="AU62" s="6">
        <f t="shared" si="52"/>
        <v>279172874.24000007</v>
      </c>
      <c r="AV62" s="45">
        <f t="shared" ref="AV62:AV63" si="58">AV61</f>
        <v>0.25</v>
      </c>
      <c r="AW62" s="68">
        <f t="shared" si="53"/>
        <v>85899345.920000017</v>
      </c>
      <c r="AX62" s="72">
        <f t="shared" si="54"/>
        <v>257698037.76000005</v>
      </c>
      <c r="AY62" s="72">
        <f t="shared" si="55"/>
        <v>193273528.32000005</v>
      </c>
      <c r="AZ62" s="91" t="s">
        <v>12</v>
      </c>
      <c r="BB62" s="6">
        <f t="shared" ref="BB62:BB67" si="59">AY62</f>
        <v>193273528.32000005</v>
      </c>
    </row>
    <row r="63" spans="32:57" x14ac:dyDescent="0.3">
      <c r="AH63" s="13"/>
      <c r="AI63" s="142">
        <f>AI42/AI62</f>
        <v>343597383.68000007</v>
      </c>
      <c r="AJ63" s="129">
        <f>AJ62</f>
        <v>343597383.68000007</v>
      </c>
      <c r="AK63" s="85" t="s">
        <v>1</v>
      </c>
      <c r="AL63" s="104" t="s">
        <v>146</v>
      </c>
      <c r="AM63" s="2" t="s">
        <v>2</v>
      </c>
      <c r="AN63" s="2" t="s">
        <v>2</v>
      </c>
      <c r="AO63" s="2" t="s">
        <v>2</v>
      </c>
      <c r="AP63" s="87" t="s">
        <v>151</v>
      </c>
      <c r="AQ63" s="4">
        <v>1</v>
      </c>
      <c r="AR63" s="6">
        <f t="shared" si="56"/>
        <v>343597383.68000007</v>
      </c>
      <c r="AS63" s="45">
        <f t="shared" si="57"/>
        <v>0.1875</v>
      </c>
      <c r="AT63" s="6">
        <f t="shared" si="51"/>
        <v>64424509.440000013</v>
      </c>
      <c r="AU63" s="6">
        <f t="shared" si="52"/>
        <v>279172874.24000007</v>
      </c>
      <c r="AV63" s="45">
        <f t="shared" si="58"/>
        <v>0.25</v>
      </c>
      <c r="AW63" s="68">
        <f t="shared" si="53"/>
        <v>85899345.920000017</v>
      </c>
      <c r="AX63" s="72">
        <f t="shared" si="54"/>
        <v>257698037.76000005</v>
      </c>
      <c r="AY63" s="72">
        <f t="shared" si="55"/>
        <v>193273528.32000005</v>
      </c>
      <c r="AZ63" s="87" t="s">
        <v>151</v>
      </c>
      <c r="BB63" s="6">
        <f t="shared" si="59"/>
        <v>193273528.32000005</v>
      </c>
    </row>
    <row r="64" spans="32:57" x14ac:dyDescent="0.3">
      <c r="AJ64" s="129">
        <f>AI63</f>
        <v>343597383.68000007</v>
      </c>
      <c r="AK64" s="128" t="s">
        <v>67</v>
      </c>
      <c r="AL64" s="102" t="s">
        <v>116</v>
      </c>
      <c r="AM64" s="2" t="s">
        <v>2</v>
      </c>
      <c r="AN64" s="115" t="s">
        <v>116</v>
      </c>
      <c r="AO64" s="2" t="s">
        <v>2</v>
      </c>
      <c r="AP64" s="92" t="s">
        <v>118</v>
      </c>
      <c r="AQ64" s="4">
        <v>1</v>
      </c>
      <c r="AR64" s="6">
        <f t="shared" si="56"/>
        <v>343597383.68000007</v>
      </c>
      <c r="AS64" s="45">
        <f>AS63</f>
        <v>0.1875</v>
      </c>
      <c r="AT64" s="6">
        <f t="shared" si="51"/>
        <v>64424509.440000013</v>
      </c>
      <c r="AU64" s="6">
        <f t="shared" si="52"/>
        <v>279172874.24000007</v>
      </c>
      <c r="AV64" s="45">
        <f>AV63</f>
        <v>0.25</v>
      </c>
      <c r="AW64" s="68">
        <f t="shared" si="53"/>
        <v>85899345.920000017</v>
      </c>
      <c r="AX64" s="72">
        <f t="shared" si="54"/>
        <v>257698037.76000005</v>
      </c>
      <c r="AY64" s="72">
        <f t="shared" si="55"/>
        <v>193273528.32000005</v>
      </c>
      <c r="AZ64" s="92" t="s">
        <v>118</v>
      </c>
      <c r="BB64" s="6">
        <f t="shared" si="59"/>
        <v>193273528.32000005</v>
      </c>
    </row>
    <row r="65" spans="2:57" x14ac:dyDescent="0.3">
      <c r="AJ65" s="129">
        <f>AJ64</f>
        <v>343597383.68000007</v>
      </c>
      <c r="AK65" s="130" t="s">
        <v>74</v>
      </c>
      <c r="AL65" s="102" t="s">
        <v>62</v>
      </c>
      <c r="AM65" s="2" t="s">
        <v>2</v>
      </c>
      <c r="AN65" s="2" t="s">
        <v>2</v>
      </c>
      <c r="AO65" s="2" t="s">
        <v>2</v>
      </c>
      <c r="AP65" s="79" t="s">
        <v>114</v>
      </c>
      <c r="AQ65" s="4">
        <v>1</v>
      </c>
      <c r="AR65" s="6">
        <f t="shared" si="56"/>
        <v>343597383.68000007</v>
      </c>
      <c r="AS65" s="45">
        <f>AS64</f>
        <v>0.1875</v>
      </c>
      <c r="AT65" s="6">
        <f t="shared" si="51"/>
        <v>64424509.440000013</v>
      </c>
      <c r="AU65" s="6">
        <f t="shared" si="52"/>
        <v>279172874.24000007</v>
      </c>
      <c r="AV65" s="45">
        <f>AV64</f>
        <v>0.25</v>
      </c>
      <c r="AW65" s="68">
        <f t="shared" si="53"/>
        <v>85899345.920000017</v>
      </c>
      <c r="AX65" s="72">
        <f t="shared" si="54"/>
        <v>257698037.76000005</v>
      </c>
      <c r="AY65" s="72">
        <f t="shared" si="55"/>
        <v>193273528.32000005</v>
      </c>
      <c r="AZ65" s="79" t="s">
        <v>114</v>
      </c>
      <c r="BB65" s="6">
        <f t="shared" si="59"/>
        <v>193273528.32000005</v>
      </c>
    </row>
    <row r="66" spans="2:57" x14ac:dyDescent="0.3">
      <c r="AJ66" s="129">
        <f>AJ65</f>
        <v>343597383.68000007</v>
      </c>
      <c r="AK66" s="130" t="s">
        <v>75</v>
      </c>
      <c r="AL66" s="102" t="s">
        <v>127</v>
      </c>
      <c r="AM66" s="2" t="s">
        <v>2</v>
      </c>
      <c r="AN66" s="2" t="s">
        <v>2</v>
      </c>
      <c r="AO66" s="2" t="s">
        <v>2</v>
      </c>
      <c r="AP66" s="120" t="s">
        <v>145</v>
      </c>
      <c r="AQ66" s="4">
        <v>1</v>
      </c>
      <c r="AR66" s="6">
        <f t="shared" si="56"/>
        <v>343597383.68000007</v>
      </c>
      <c r="AS66" s="45">
        <f t="shared" ref="AS66:AS67" si="60">AS65</f>
        <v>0.1875</v>
      </c>
      <c r="AT66" s="6">
        <f t="shared" si="51"/>
        <v>64424509.440000013</v>
      </c>
      <c r="AU66" s="6">
        <f t="shared" si="52"/>
        <v>279172874.24000007</v>
      </c>
      <c r="AV66" s="45">
        <f>AV64</f>
        <v>0.25</v>
      </c>
      <c r="AW66" s="68">
        <f t="shared" si="53"/>
        <v>85899345.920000017</v>
      </c>
      <c r="AX66" s="72">
        <f t="shared" si="54"/>
        <v>257698037.76000005</v>
      </c>
      <c r="AY66" s="72">
        <f t="shared" si="55"/>
        <v>193273528.32000005</v>
      </c>
      <c r="AZ66" s="120" t="s">
        <v>145</v>
      </c>
      <c r="BB66" s="6">
        <f t="shared" si="59"/>
        <v>193273528.32000005</v>
      </c>
    </row>
    <row r="67" spans="2:57" x14ac:dyDescent="0.3">
      <c r="AJ67" s="131">
        <f>AJ66</f>
        <v>343597383.68000007</v>
      </c>
      <c r="AK67" s="132" t="s">
        <v>73</v>
      </c>
      <c r="AL67" s="102" t="s">
        <v>61</v>
      </c>
      <c r="AM67" s="2" t="s">
        <v>2</v>
      </c>
      <c r="AN67" s="2" t="s">
        <v>2</v>
      </c>
      <c r="AO67" s="2" t="s">
        <v>2</v>
      </c>
      <c r="AP67" s="87" t="s">
        <v>65</v>
      </c>
      <c r="AQ67" s="4">
        <v>1</v>
      </c>
      <c r="AR67" s="6">
        <f t="shared" si="56"/>
        <v>343597383.68000007</v>
      </c>
      <c r="AS67" s="45">
        <f t="shared" si="60"/>
        <v>0.1875</v>
      </c>
      <c r="AT67" s="6">
        <f t="shared" si="51"/>
        <v>64424509.440000013</v>
      </c>
      <c r="AU67" s="6">
        <f t="shared" si="52"/>
        <v>279172874.24000007</v>
      </c>
      <c r="AV67" s="45">
        <f t="shared" ref="AV67" si="61">AV66</f>
        <v>0.25</v>
      </c>
      <c r="AW67" s="68">
        <f t="shared" si="53"/>
        <v>85899345.920000017</v>
      </c>
      <c r="AX67" s="72">
        <f t="shared" si="54"/>
        <v>257698037.76000005</v>
      </c>
      <c r="AY67" s="72">
        <f t="shared" si="55"/>
        <v>193273528.32000005</v>
      </c>
      <c r="AZ67" s="87" t="s">
        <v>65</v>
      </c>
      <c r="BB67" s="6">
        <f t="shared" si="59"/>
        <v>193273528.32000005</v>
      </c>
    </row>
    <row r="68" spans="2:57" ht="16.2" thickBot="1" x14ac:dyDescent="0.35">
      <c r="AJ68" s="6">
        <f>SUM(AJ61:AJ67)</f>
        <v>2405181685.7600002</v>
      </c>
      <c r="AY68" s="143">
        <f>SUM(AY61:AY67)</f>
        <v>1352914698.2400002</v>
      </c>
    </row>
    <row r="69" spans="2:57" ht="16.2" thickBot="1" x14ac:dyDescent="0.35">
      <c r="AJ69" s="51" t="s">
        <v>56</v>
      </c>
      <c r="AR69" s="6">
        <f>SUM(AR61:AR68)</f>
        <v>2405181685.7600002</v>
      </c>
      <c r="AT69" s="143">
        <f>SUM(AT61:AT68)</f>
        <v>450971566.08000004</v>
      </c>
      <c r="AW69" s="143">
        <f>SUM(AW61:AW68)</f>
        <v>601295421.44000006</v>
      </c>
      <c r="AY69" s="51" t="s">
        <v>56</v>
      </c>
      <c r="BB69" s="143">
        <f>SUM(BB4:BB68)</f>
        <v>4445291151.3600016</v>
      </c>
    </row>
    <row r="70" spans="2:57" x14ac:dyDescent="0.3">
      <c r="AJ70" s="6">
        <f>AJ37</f>
        <v>3092376453.1199999</v>
      </c>
      <c r="AR70" s="6">
        <f>AR40</f>
        <v>3092376455.1199999</v>
      </c>
      <c r="AX70" s="6"/>
      <c r="AY70" s="6">
        <f>AY55</f>
        <v>3092376453.1199999</v>
      </c>
    </row>
    <row r="71" spans="2:57" ht="16.2" thickBot="1" x14ac:dyDescent="0.35">
      <c r="AJ71" s="6">
        <f>AJ41</f>
        <v>1030792151.039999</v>
      </c>
      <c r="AK71" s="6">
        <f>AJ61*5</f>
        <v>1717986918.4000003</v>
      </c>
      <c r="AR71" s="143">
        <f>SUM(AR69:AR70)</f>
        <v>5497558140.8800001</v>
      </c>
      <c r="AY71" s="143">
        <f>SUM(AY68:AY70)</f>
        <v>4445291151.3600006</v>
      </c>
      <c r="AZ71" s="137" t="s">
        <v>91</v>
      </c>
      <c r="BB71" s="156">
        <f>AT69</f>
        <v>450971566.08000004</v>
      </c>
      <c r="BC71" s="157" t="s">
        <v>91</v>
      </c>
      <c r="BE71" s="6"/>
    </row>
    <row r="72" spans="2:57" ht="16.2" thickBot="1" x14ac:dyDescent="0.35">
      <c r="AJ72" s="6">
        <f>AJ42</f>
        <v>1374389534.7200003</v>
      </c>
      <c r="AK72" s="7">
        <v>3</v>
      </c>
      <c r="AU72" s="6"/>
      <c r="AY72" s="6">
        <f>AW69</f>
        <v>601295421.44000006</v>
      </c>
      <c r="AZ72" s="137" t="s">
        <v>57</v>
      </c>
      <c r="BB72" s="155">
        <f>AW69</f>
        <v>601295421.44000006</v>
      </c>
      <c r="BC72" s="157" t="s">
        <v>57</v>
      </c>
      <c r="BE72" s="6"/>
    </row>
    <row r="73" spans="2:57" x14ac:dyDescent="0.3">
      <c r="AJ73" s="74">
        <f>SUM(AJ70:AJ72)</f>
        <v>5497558138.8799992</v>
      </c>
      <c r="AK73" s="6">
        <f>AK71*AK72</f>
        <v>5153960755.2000008</v>
      </c>
      <c r="AY73" s="6">
        <f>AT69</f>
        <v>450971566.08000004</v>
      </c>
      <c r="BE73" s="6"/>
    </row>
    <row r="74" spans="2:57" ht="16.2" thickBot="1" x14ac:dyDescent="0.35">
      <c r="AU74" s="6"/>
      <c r="AY74" s="143">
        <f>SUM(AY71:AY73)</f>
        <v>5497558138.8800011</v>
      </c>
      <c r="BB74" s="143">
        <f>SUM(BB69:BB73)</f>
        <v>5497558138.8800011</v>
      </c>
      <c r="BE74" s="6"/>
    </row>
    <row r="75" spans="2:57" x14ac:dyDescent="0.3">
      <c r="AI75" s="452" t="s">
        <v>780</v>
      </c>
      <c r="AJ75" s="62">
        <f>AJ61+AJ62+AJ63+AJ65+AJ66</f>
        <v>1717986918.4000003</v>
      </c>
      <c r="AK75" s="81" t="s">
        <v>779</v>
      </c>
      <c r="AL75" s="97"/>
      <c r="AM75" s="228"/>
      <c r="AU75" s="6"/>
      <c r="BE75" s="6"/>
    </row>
    <row r="76" spans="2:57" s="46" customFormat="1" x14ac:dyDescent="0.3">
      <c r="D76" s="47"/>
      <c r="E76" s="47"/>
      <c r="F76" s="47"/>
      <c r="G76" s="47"/>
      <c r="H76" s="47"/>
      <c r="K76" s="94"/>
      <c r="M76" s="47"/>
      <c r="V76" s="94"/>
      <c r="W76" s="112"/>
      <c r="Y76" s="47"/>
      <c r="AA76" s="94"/>
      <c r="AB76" s="47"/>
      <c r="AI76" s="943"/>
      <c r="AJ76" s="944"/>
      <c r="AK76" s="95"/>
      <c r="AL76" s="110"/>
      <c r="AN76" s="47"/>
      <c r="AP76" s="94"/>
      <c r="AQ76" s="47"/>
      <c r="AU76" s="48"/>
      <c r="AZ76" s="94"/>
      <c r="BA76" s="112"/>
      <c r="BE76" s="48"/>
    </row>
    <row r="77" spans="2:57" s="50" customFormat="1" ht="27.6" x14ac:dyDescent="0.65">
      <c r="B77" s="154" t="s">
        <v>158</v>
      </c>
      <c r="D77" s="51"/>
      <c r="E77" s="51"/>
      <c r="F77" s="51"/>
      <c r="G77" s="51"/>
      <c r="H77" s="51"/>
      <c r="K77" s="81"/>
      <c r="M77" s="51"/>
      <c r="N77" s="62">
        <f>SUM(N4:N75)</f>
        <v>5497558138.8800001</v>
      </c>
      <c r="V77" s="81"/>
      <c r="W77" s="97"/>
      <c r="Y77" s="51"/>
      <c r="AA77" s="81"/>
      <c r="AB77" s="51"/>
      <c r="AC77" s="62">
        <f>SUM(AC4:AC75)</f>
        <v>5497558140.8800001</v>
      </c>
      <c r="AK77" s="81"/>
      <c r="AL77" s="97"/>
      <c r="AN77" s="51"/>
      <c r="AP77" s="81"/>
      <c r="AQ77" s="51"/>
      <c r="AR77" s="62">
        <f>AR71</f>
        <v>5497558140.8800001</v>
      </c>
      <c r="AZ77" s="81"/>
      <c r="BA77" s="97"/>
    </row>
    <row r="78" spans="2:57" s="50" customFormat="1" x14ac:dyDescent="0.3">
      <c r="D78" s="51"/>
      <c r="E78" s="51"/>
      <c r="F78" s="51"/>
      <c r="G78" s="51"/>
      <c r="H78" s="51"/>
      <c r="K78" s="81"/>
      <c r="M78" s="51"/>
      <c r="V78" s="81"/>
      <c r="W78" s="97"/>
      <c r="Y78" s="51"/>
      <c r="AA78" s="81"/>
      <c r="AB78" s="51"/>
      <c r="AC78" s="62">
        <f>AC77*2</f>
        <v>10995116281.76</v>
      </c>
      <c r="AK78" s="81"/>
      <c r="AL78" s="97"/>
      <c r="AN78" s="51"/>
      <c r="AP78" s="81"/>
      <c r="AQ78" s="51"/>
      <c r="AR78" s="62">
        <f>AR77*3</f>
        <v>16492674422.639999</v>
      </c>
      <c r="AZ78" s="81"/>
      <c r="BA78" s="97"/>
    </row>
    <row r="79" spans="2:57" s="50" customFormat="1" x14ac:dyDescent="0.3">
      <c r="D79" s="51"/>
      <c r="E79" s="51"/>
      <c r="F79" s="51"/>
      <c r="G79" s="51"/>
      <c r="H79" s="51"/>
      <c r="K79" s="81"/>
      <c r="M79" s="51"/>
      <c r="V79" s="81"/>
      <c r="W79" s="97"/>
      <c r="Y79" s="51"/>
      <c r="AA79" s="81"/>
      <c r="AB79" s="51"/>
      <c r="AK79" s="81"/>
      <c r="AL79" s="97"/>
      <c r="AN79" s="51"/>
      <c r="AP79" s="81"/>
      <c r="AQ79" s="51"/>
      <c r="AZ79" s="81"/>
      <c r="BA79" s="97"/>
    </row>
  </sheetData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BE6A-90FD-4099-A6E6-50C7BDBD3887}">
  <dimension ref="A2:BY106"/>
  <sheetViews>
    <sheetView topLeftCell="AN41" zoomScaleNormal="100" workbookViewId="0">
      <selection activeCell="AN87" sqref="AN87"/>
    </sheetView>
  </sheetViews>
  <sheetFormatPr defaultColWidth="8.88671875" defaultRowHeight="15.6" x14ac:dyDescent="0.3"/>
  <cols>
    <col min="1" max="1" width="5.88671875" style="1" customWidth="1"/>
    <col min="2" max="2" width="22.33203125" style="1" customWidth="1"/>
    <col min="3" max="3" width="21.33203125" style="1" customWidth="1"/>
    <col min="4" max="4" width="24.21875" style="1" bestFit="1" customWidth="1"/>
    <col min="5" max="5" width="26.6640625" style="1" customWidth="1"/>
    <col min="6" max="6" width="7.33203125" style="1" customWidth="1"/>
    <col min="7" max="7" width="22.88671875" style="1" bestFit="1" customWidth="1"/>
    <col min="8" max="8" width="6.6640625" style="1" customWidth="1"/>
    <col min="9" max="9" width="22.33203125" style="1" customWidth="1"/>
    <col min="10" max="10" width="8.88671875" style="1"/>
    <col min="11" max="11" width="19.109375" style="1" bestFit="1" customWidth="1"/>
    <col min="12" max="12" width="8.88671875" style="1"/>
    <col min="13" max="13" width="21.33203125" style="1" bestFit="1" customWidth="1"/>
    <col min="14" max="14" width="8.88671875" style="1"/>
    <col min="15" max="15" width="19.109375" style="1" bestFit="1" customWidth="1"/>
    <col min="16" max="16" width="8.88671875" style="1"/>
    <col min="17" max="17" width="21.33203125" style="1" bestFit="1" customWidth="1"/>
    <col min="18" max="18" width="8.88671875" style="1"/>
    <col min="19" max="19" width="19.109375" style="1" bestFit="1" customWidth="1"/>
    <col min="20" max="20" width="8.88671875" style="1"/>
    <col min="21" max="21" width="23.6640625" style="1" bestFit="1" customWidth="1"/>
    <col min="22" max="22" width="8.88671875" style="1"/>
    <col min="23" max="23" width="23.109375" style="1" bestFit="1" customWidth="1"/>
    <col min="24" max="24" width="8.88671875" style="1"/>
    <col min="25" max="25" width="21.33203125" style="1" bestFit="1" customWidth="1"/>
    <col min="26" max="26" width="11.6640625" style="1" customWidth="1"/>
    <col min="27" max="27" width="22.6640625" style="1" bestFit="1" customWidth="1"/>
    <col min="28" max="28" width="8.88671875" style="1"/>
    <col min="29" max="29" width="21.33203125" style="1" bestFit="1" customWidth="1"/>
    <col min="30" max="30" width="8.88671875" style="1"/>
    <col min="31" max="31" width="20.21875" style="1" bestFit="1" customWidth="1"/>
    <col min="32" max="32" width="8.88671875" style="1"/>
    <col min="33" max="33" width="21.33203125" style="1" bestFit="1" customWidth="1"/>
    <col min="34" max="34" width="8.88671875" style="1"/>
    <col min="35" max="35" width="17.44140625" style="1" bestFit="1" customWidth="1"/>
    <col min="36" max="36" width="8.88671875" style="1"/>
    <col min="37" max="37" width="23.6640625" style="1" customWidth="1"/>
    <col min="38" max="38" width="9.44140625" style="1" bestFit="1" customWidth="1"/>
    <col min="39" max="39" width="36.44140625" style="1" customWidth="1"/>
    <col min="40" max="40" width="28" style="1" bestFit="1" customWidth="1"/>
    <col min="41" max="41" width="11.109375" style="1" bestFit="1" customWidth="1"/>
    <col min="42" max="42" width="22.109375" style="1" customWidth="1"/>
    <col min="43" max="43" width="35.6640625" style="1" customWidth="1"/>
    <col min="44" max="44" width="39.109375" style="1" bestFit="1" customWidth="1"/>
    <col min="45" max="46" width="24.21875" style="1" bestFit="1" customWidth="1"/>
    <col min="47" max="47" width="8.88671875" style="1"/>
    <col min="48" max="48" width="21.44140625" style="1" bestFit="1" customWidth="1"/>
    <col min="49" max="49" width="8.88671875" style="1"/>
    <col min="50" max="50" width="9.33203125" style="1" customWidth="1"/>
    <col min="51" max="53" width="8.88671875" style="1"/>
    <col min="54" max="54" width="19.6640625" style="1" customWidth="1"/>
    <col min="55" max="55" width="11.109375" style="1" bestFit="1" customWidth="1"/>
    <col min="56" max="56" width="29.5546875" style="1" bestFit="1" customWidth="1"/>
    <col min="57" max="57" width="8.88671875" style="1"/>
    <col min="58" max="58" width="23.109375" style="1" bestFit="1" customWidth="1"/>
    <col min="59" max="59" width="16.88671875" style="2" customWidth="1"/>
    <col min="60" max="60" width="22.44140625" style="1" bestFit="1" customWidth="1"/>
    <col min="61" max="61" width="7.109375" style="1" customWidth="1"/>
    <col min="62" max="62" width="20.21875" style="1" customWidth="1"/>
    <col min="63" max="63" width="9.109375" style="2" customWidth="1"/>
    <col min="64" max="64" width="19.109375" style="1" bestFit="1" customWidth="1"/>
    <col min="65" max="66" width="8.88671875" style="1"/>
    <col min="67" max="67" width="20.6640625" style="1" customWidth="1"/>
    <col min="68" max="68" width="3.6640625" style="1" customWidth="1"/>
    <col min="69" max="70" width="21.88671875" style="1" customWidth="1"/>
    <col min="71" max="71" width="8" style="1" customWidth="1"/>
    <col min="72" max="72" width="21.44140625" style="1" customWidth="1"/>
    <col min="73" max="73" width="19.109375" style="1" bestFit="1" customWidth="1"/>
    <col min="74" max="74" width="25.33203125" style="16" customWidth="1"/>
    <col min="75" max="75" width="8.88671875" style="2"/>
    <col min="76" max="76" width="8.88671875" style="1"/>
    <col min="77" max="77" width="17.44140625" style="1" bestFit="1" customWidth="1"/>
    <col min="78" max="16384" width="8.88671875" style="1"/>
  </cols>
  <sheetData>
    <row r="2" spans="1:75" s="228" customFormat="1" ht="27.6" x14ac:dyDescent="0.65">
      <c r="C2" s="253" t="s">
        <v>258</v>
      </c>
      <c r="D2" s="50"/>
      <c r="E2" s="50"/>
      <c r="F2" s="254" t="s">
        <v>259</v>
      </c>
      <c r="G2" s="255" t="s">
        <v>260</v>
      </c>
      <c r="H2" s="50"/>
      <c r="I2" s="256"/>
      <c r="K2" s="257" t="s">
        <v>261</v>
      </c>
      <c r="L2" s="50"/>
      <c r="M2" s="50"/>
      <c r="Q2" s="258" t="s">
        <v>262</v>
      </c>
      <c r="U2" s="255" t="s">
        <v>263</v>
      </c>
      <c r="W2" s="259" t="s">
        <v>264</v>
      </c>
      <c r="AA2" s="260"/>
      <c r="BG2" s="234"/>
      <c r="BK2" s="234"/>
      <c r="BV2" s="261"/>
      <c r="BW2" s="234"/>
    </row>
    <row r="3" spans="1:75" ht="25.95" customHeight="1" x14ac:dyDescent="0.5">
      <c r="C3" s="262" t="s">
        <v>265</v>
      </c>
      <c r="F3" s="263"/>
      <c r="G3" s="264"/>
      <c r="AN3" s="265" t="s">
        <v>266</v>
      </c>
      <c r="AP3" s="266">
        <f>AM4*AP4</f>
        <v>14937</v>
      </c>
    </row>
    <row r="4" spans="1:75" ht="15.6" customHeight="1" x14ac:dyDescent="0.5">
      <c r="C4" s="262"/>
      <c r="D4" s="13"/>
      <c r="E4" s="13" t="s">
        <v>267</v>
      </c>
      <c r="F4" s="263"/>
      <c r="G4" s="267" t="s">
        <v>268</v>
      </c>
      <c r="H4" s="13"/>
      <c r="I4" s="267" t="s">
        <v>230</v>
      </c>
      <c r="J4" s="13"/>
      <c r="K4" s="13">
        <f>G5+K5</f>
        <v>5360119185.408</v>
      </c>
      <c r="L4" s="13"/>
      <c r="M4" s="267" t="s">
        <v>230</v>
      </c>
      <c r="N4" s="13"/>
      <c r="O4" s="13">
        <f>K4</f>
        <v>5360119185.408</v>
      </c>
      <c r="P4" s="13"/>
      <c r="Q4" s="267" t="s">
        <v>230</v>
      </c>
      <c r="R4" s="13"/>
      <c r="S4" s="13"/>
      <c r="T4" s="13"/>
      <c r="U4" s="267" t="s">
        <v>230</v>
      </c>
      <c r="V4" s="13"/>
      <c r="W4" s="13"/>
      <c r="X4" s="13"/>
      <c r="Y4" s="267" t="s">
        <v>230</v>
      </c>
      <c r="Z4" s="13"/>
      <c r="AA4" s="13"/>
      <c r="AB4" s="13"/>
      <c r="AC4" s="267" t="s">
        <v>230</v>
      </c>
      <c r="AD4" s="13"/>
      <c r="AE4" s="13"/>
      <c r="AF4" s="13"/>
      <c r="AG4" s="267" t="s">
        <v>230</v>
      </c>
      <c r="AH4" s="13"/>
      <c r="AI4" s="13"/>
      <c r="AJ4" s="13"/>
      <c r="AK4" s="267" t="s">
        <v>230</v>
      </c>
      <c r="AL4" s="13"/>
      <c r="AM4" s="268">
        <v>2748</v>
      </c>
      <c r="AN4" s="266">
        <v>14937</v>
      </c>
      <c r="AO4" s="266"/>
      <c r="AP4" s="269">
        <f>AN4/AM4</f>
        <v>5.4355895196506552</v>
      </c>
    </row>
    <row r="5" spans="1:75" ht="18.600000000000001" x14ac:dyDescent="0.45">
      <c r="C5" s="270" t="s">
        <v>269</v>
      </c>
      <c r="D5" s="271"/>
      <c r="E5" s="272">
        <f>E11</f>
        <v>2748779069.4400001</v>
      </c>
      <c r="F5" s="273">
        <v>1</v>
      </c>
      <c r="G5" s="272">
        <f>E5*F5</f>
        <v>2748779069.4400001</v>
      </c>
      <c r="H5" s="274">
        <v>0.95</v>
      </c>
      <c r="I5" s="272">
        <f>G5*H5</f>
        <v>2611340115.9679999</v>
      </c>
      <c r="J5" s="274">
        <v>1</v>
      </c>
      <c r="K5" s="272">
        <f>I5*J5</f>
        <v>2611340115.9679999</v>
      </c>
      <c r="L5" s="274">
        <f>H5</f>
        <v>0.95</v>
      </c>
      <c r="M5" s="272">
        <f>K5*L5</f>
        <v>2480773110.1696</v>
      </c>
      <c r="N5" s="274">
        <f>J5</f>
        <v>1</v>
      </c>
      <c r="O5" s="272">
        <f>M5*N5</f>
        <v>2480773110.1696</v>
      </c>
      <c r="P5" s="274">
        <f>L5</f>
        <v>0.95</v>
      </c>
      <c r="Q5" s="272">
        <f>O5*P5</f>
        <v>2356734454.6611199</v>
      </c>
      <c r="R5" s="274">
        <f>N5</f>
        <v>1</v>
      </c>
      <c r="S5" s="272">
        <f>Q5*R5</f>
        <v>2356734454.6611199</v>
      </c>
      <c r="T5" s="274">
        <f>P5</f>
        <v>0.95</v>
      </c>
      <c r="U5" s="272">
        <f>S5*T5</f>
        <v>2238897731.9280639</v>
      </c>
      <c r="V5" s="274">
        <f>R5</f>
        <v>1</v>
      </c>
      <c r="W5" s="272">
        <f>U5*V5</f>
        <v>2238897731.9280639</v>
      </c>
      <c r="X5" s="274">
        <f>T5</f>
        <v>0.95</v>
      </c>
      <c r="Y5" s="272">
        <f>W5*X5</f>
        <v>2126952845.3316605</v>
      </c>
      <c r="Z5" s="274">
        <f>V5</f>
        <v>1</v>
      </c>
      <c r="AA5" s="272">
        <f>Y5*Z5</f>
        <v>2126952845.3316605</v>
      </c>
      <c r="AB5" s="274">
        <f>X5</f>
        <v>0.95</v>
      </c>
      <c r="AC5" s="272">
        <f>AA5*AB5</f>
        <v>2020605203.0650773</v>
      </c>
      <c r="AD5" s="274">
        <f>Z5</f>
        <v>1</v>
      </c>
      <c r="AE5" s="272">
        <f>AC5*AD5</f>
        <v>2020605203.0650773</v>
      </c>
      <c r="AF5" s="274">
        <f>AB5</f>
        <v>0.95</v>
      </c>
      <c r="AG5" s="272">
        <f>AE5*AF5</f>
        <v>1919574942.9118233</v>
      </c>
      <c r="AH5" s="274">
        <f>AD5</f>
        <v>1</v>
      </c>
      <c r="AI5" s="272">
        <f>AG5*AH5</f>
        <v>1919574942.9118233</v>
      </c>
      <c r="AJ5" s="274">
        <f>AF5</f>
        <v>0.95</v>
      </c>
      <c r="AK5" s="272">
        <f>AI5*AJ5</f>
        <v>1823596195.766232</v>
      </c>
      <c r="AL5" s="274">
        <f>AH5</f>
        <v>1</v>
      </c>
      <c r="AM5" s="272">
        <f>AK5*AL5</f>
        <v>1823596195.766232</v>
      </c>
      <c r="AN5" s="275">
        <f>G5+I5+M5+Q5+U5+Y5+AC5+AG5+AK5</f>
        <v>20327253669.241577</v>
      </c>
      <c r="AP5" s="276">
        <f>AJ5</f>
        <v>0.95</v>
      </c>
      <c r="AQ5" s="277">
        <f>AM5*AP5</f>
        <v>1732416385.9779203</v>
      </c>
      <c r="AR5" s="278"/>
      <c r="AS5" s="278"/>
      <c r="AT5" s="279"/>
    </row>
    <row r="6" spans="1:75" x14ac:dyDescent="0.3">
      <c r="F6" s="263"/>
      <c r="O6" s="1">
        <f>O4+O5</f>
        <v>7840892295.5776005</v>
      </c>
      <c r="AN6" s="280"/>
      <c r="AT6" s="281"/>
    </row>
    <row r="7" spans="1:75" x14ac:dyDescent="0.3">
      <c r="B7" s="282"/>
      <c r="C7" s="9"/>
      <c r="D7" s="9"/>
      <c r="E7" s="283" t="s">
        <v>270</v>
      </c>
      <c r="F7" s="284"/>
      <c r="G7" s="283" t="s">
        <v>268</v>
      </c>
      <c r="H7" s="285" t="s">
        <v>271</v>
      </c>
      <c r="I7" s="286" t="s">
        <v>272</v>
      </c>
      <c r="J7" s="287" t="s">
        <v>91</v>
      </c>
      <c r="K7" s="286" t="s">
        <v>273</v>
      </c>
      <c r="L7" s="63" t="s">
        <v>271</v>
      </c>
      <c r="M7" s="288" t="s">
        <v>274</v>
      </c>
      <c r="N7" s="289" t="s">
        <v>91</v>
      </c>
      <c r="O7" s="288" t="s">
        <v>273</v>
      </c>
      <c r="P7" s="285" t="s">
        <v>271</v>
      </c>
      <c r="Q7" s="286" t="s">
        <v>275</v>
      </c>
      <c r="R7" s="287" t="s">
        <v>91</v>
      </c>
      <c r="S7" s="286" t="s">
        <v>273</v>
      </c>
      <c r="T7" s="63" t="s">
        <v>271</v>
      </c>
      <c r="U7" s="288" t="s">
        <v>276</v>
      </c>
      <c r="V7" s="289" t="s">
        <v>91</v>
      </c>
      <c r="W7" s="288" t="s">
        <v>273</v>
      </c>
      <c r="X7" s="285" t="s">
        <v>271</v>
      </c>
      <c r="Y7" s="286" t="s">
        <v>277</v>
      </c>
      <c r="Z7" s="287" t="s">
        <v>91</v>
      </c>
      <c r="AA7" s="286" t="s">
        <v>273</v>
      </c>
      <c r="AB7" s="63" t="s">
        <v>271</v>
      </c>
      <c r="AC7" s="288" t="s">
        <v>278</v>
      </c>
      <c r="AD7" s="289" t="s">
        <v>91</v>
      </c>
      <c r="AE7" s="288" t="s">
        <v>273</v>
      </c>
      <c r="AF7" s="285" t="s">
        <v>271</v>
      </c>
      <c r="AG7" s="286" t="s">
        <v>279</v>
      </c>
      <c r="AH7" s="287" t="s">
        <v>91</v>
      </c>
      <c r="AI7" s="286" t="s">
        <v>273</v>
      </c>
      <c r="AJ7" s="63" t="s">
        <v>271</v>
      </c>
      <c r="AK7" s="288" t="s">
        <v>280</v>
      </c>
      <c r="AL7" s="289" t="s">
        <v>91</v>
      </c>
      <c r="AM7" s="288" t="s">
        <v>273</v>
      </c>
      <c r="AN7" s="288" t="s">
        <v>281</v>
      </c>
      <c r="AP7" s="290" t="s">
        <v>282</v>
      </c>
      <c r="AQ7" s="288" t="s">
        <v>283</v>
      </c>
      <c r="AT7" s="281"/>
    </row>
    <row r="8" spans="1:75" x14ac:dyDescent="0.3">
      <c r="B8" s="291"/>
      <c r="C8" s="13"/>
      <c r="E8" s="292">
        <f>'[1]POP Dimensions'!J15</f>
        <v>21474836.48</v>
      </c>
      <c r="F8" s="263"/>
      <c r="G8" s="293" t="s">
        <v>284</v>
      </c>
      <c r="H8" s="294" t="s">
        <v>88</v>
      </c>
      <c r="I8" s="295"/>
      <c r="J8" s="296"/>
      <c r="K8" s="295"/>
      <c r="L8" s="297" t="s">
        <v>285</v>
      </c>
      <c r="M8" s="298"/>
      <c r="N8" s="299"/>
      <c r="O8" s="298"/>
      <c r="P8" s="294" t="s">
        <v>88</v>
      </c>
      <c r="Q8" s="295"/>
      <c r="R8" s="296"/>
      <c r="S8" s="295"/>
      <c r="T8" s="297" t="s">
        <v>88</v>
      </c>
      <c r="U8" s="298"/>
      <c r="V8" s="299"/>
      <c r="W8" s="298"/>
      <c r="X8" s="294" t="s">
        <v>88</v>
      </c>
      <c r="Y8" s="295"/>
      <c r="Z8" s="296"/>
      <c r="AA8" s="295"/>
      <c r="AB8" s="297" t="s">
        <v>88</v>
      </c>
      <c r="AC8" s="298"/>
      <c r="AD8" s="299"/>
      <c r="AE8" s="298"/>
      <c r="AF8" s="294" t="s">
        <v>88</v>
      </c>
      <c r="AG8" s="295"/>
      <c r="AH8" s="296"/>
      <c r="AI8" s="295"/>
      <c r="AJ8" s="297" t="s">
        <v>88</v>
      </c>
      <c r="AK8" s="298"/>
      <c r="AL8" s="299"/>
      <c r="AM8" s="298"/>
      <c r="AN8" s="300"/>
      <c r="AP8" s="301" t="s">
        <v>88</v>
      </c>
      <c r="AQ8" s="298"/>
      <c r="AT8" s="281"/>
    </row>
    <row r="9" spans="1:75" ht="16.2" thickBot="1" x14ac:dyDescent="0.35">
      <c r="B9" s="302" t="s">
        <v>286</v>
      </c>
      <c r="C9" s="303">
        <v>8</v>
      </c>
      <c r="D9" s="304" t="s">
        <v>287</v>
      </c>
      <c r="E9" s="305">
        <f>E8</f>
        <v>21474836.48</v>
      </c>
      <c r="F9" s="306"/>
      <c r="G9" s="307" t="s">
        <v>288</v>
      </c>
      <c r="H9" s="13"/>
      <c r="I9" s="308" t="s">
        <v>289</v>
      </c>
      <c r="J9" s="309">
        <v>0.05</v>
      </c>
      <c r="K9" s="15"/>
      <c r="L9" s="13"/>
      <c r="M9" s="308" t="s">
        <v>289</v>
      </c>
      <c r="N9" s="140"/>
      <c r="O9" s="15"/>
      <c r="P9" s="13"/>
      <c r="Q9" s="308" t="s">
        <v>289</v>
      </c>
      <c r="R9" s="140"/>
      <c r="S9" s="15"/>
      <c r="T9" s="13"/>
      <c r="U9" s="308" t="s">
        <v>289</v>
      </c>
      <c r="V9" s="140"/>
      <c r="W9" s="15"/>
      <c r="X9" s="13"/>
      <c r="Y9" s="308" t="s">
        <v>289</v>
      </c>
      <c r="Z9" s="140"/>
      <c r="AA9" s="15"/>
      <c r="AB9" s="13"/>
      <c r="AC9" s="308" t="s">
        <v>289</v>
      </c>
      <c r="AD9" s="140"/>
      <c r="AE9" s="15"/>
      <c r="AF9" s="13"/>
      <c r="AG9" s="308" t="s">
        <v>289</v>
      </c>
      <c r="AH9" s="140"/>
      <c r="AI9" s="15"/>
      <c r="AJ9" s="140"/>
      <c r="AK9" s="308" t="s">
        <v>289</v>
      </c>
      <c r="AL9" s="140"/>
      <c r="AM9" s="15"/>
      <c r="AN9" s="300"/>
      <c r="AP9" s="140"/>
      <c r="AQ9" s="308" t="s">
        <v>289</v>
      </c>
      <c r="AT9" s="281"/>
    </row>
    <row r="10" spans="1:75" ht="16.2" thickBot="1" x14ac:dyDescent="0.35">
      <c r="B10" s="302" t="s">
        <v>290</v>
      </c>
      <c r="C10" s="7" t="s">
        <v>291</v>
      </c>
      <c r="D10" s="304" t="s">
        <v>292</v>
      </c>
      <c r="E10" s="310">
        <f>AO53</f>
        <v>256</v>
      </c>
      <c r="F10" s="311">
        <v>0.25</v>
      </c>
      <c r="G10" s="312">
        <f>E14*F10</f>
        <v>503316.47999999998</v>
      </c>
      <c r="H10" s="313">
        <v>0.95</v>
      </c>
      <c r="I10" s="312">
        <f>G10*H10</f>
        <v>478150.65599999996</v>
      </c>
      <c r="J10" s="313">
        <v>1</v>
      </c>
      <c r="K10" s="314">
        <f>I10*J10</f>
        <v>478150.65599999996</v>
      </c>
      <c r="L10" s="315">
        <f>H10</f>
        <v>0.95</v>
      </c>
      <c r="M10" s="314">
        <f>K10*L10</f>
        <v>454243.12319999991</v>
      </c>
      <c r="N10" s="315">
        <f>J10</f>
        <v>1</v>
      </c>
      <c r="O10" s="314">
        <f>M10*N10</f>
        <v>454243.12319999991</v>
      </c>
      <c r="P10" s="315">
        <f>L10</f>
        <v>0.95</v>
      </c>
      <c r="Q10" s="314">
        <f>O10*P10</f>
        <v>431530.9670399999</v>
      </c>
      <c r="R10" s="315">
        <f>N10</f>
        <v>1</v>
      </c>
      <c r="S10" s="314">
        <f>Q10*R10</f>
        <v>431530.9670399999</v>
      </c>
      <c r="T10" s="315">
        <f>P10</f>
        <v>0.95</v>
      </c>
      <c r="U10" s="314">
        <f>S10*T10</f>
        <v>409954.41868799989</v>
      </c>
      <c r="V10" s="315">
        <f>R10</f>
        <v>1</v>
      </c>
      <c r="W10" s="314">
        <f>U10*V10</f>
        <v>409954.41868799989</v>
      </c>
      <c r="X10" s="315">
        <f>T10</f>
        <v>0.95</v>
      </c>
      <c r="Y10" s="314">
        <f>W10*X10</f>
        <v>389456.6977535999</v>
      </c>
      <c r="Z10" s="315">
        <f>V10</f>
        <v>1</v>
      </c>
      <c r="AA10" s="314">
        <f>Y10*Z10</f>
        <v>389456.6977535999</v>
      </c>
      <c r="AB10" s="315">
        <f>X10</f>
        <v>0.95</v>
      </c>
      <c r="AC10" s="314">
        <f>AA10*AB10</f>
        <v>369983.86286591989</v>
      </c>
      <c r="AD10" s="315">
        <f>Z10</f>
        <v>1</v>
      </c>
      <c r="AE10" s="314">
        <f>AC10*AD10</f>
        <v>369983.86286591989</v>
      </c>
      <c r="AF10" s="315">
        <f>AB10</f>
        <v>0.95</v>
      </c>
      <c r="AG10" s="314">
        <f>AE10*AF10</f>
        <v>351484.66972262389</v>
      </c>
      <c r="AH10" s="315">
        <f>AD10</f>
        <v>1</v>
      </c>
      <c r="AI10" s="314">
        <f>AG10*AH10</f>
        <v>351484.66972262389</v>
      </c>
      <c r="AJ10" s="315">
        <f>AF10</f>
        <v>0.95</v>
      </c>
      <c r="AK10" s="314">
        <f>AI10*AJ10</f>
        <v>333910.43623649271</v>
      </c>
      <c r="AL10" s="315">
        <f>AH10</f>
        <v>1</v>
      </c>
      <c r="AM10" s="314">
        <f>AK10*AL10</f>
        <v>333910.43623649271</v>
      </c>
      <c r="AN10" s="316">
        <f>G10+I10+M10+Q10+U10+Y10+AC10+AG10+AK10</f>
        <v>3722031.311506636</v>
      </c>
      <c r="AP10" s="317">
        <f>AJ10</f>
        <v>0.95</v>
      </c>
      <c r="AQ10" s="314">
        <f>AM10*AP10</f>
        <v>317214.91442466807</v>
      </c>
      <c r="AR10" s="318"/>
      <c r="AS10" s="319"/>
      <c r="AT10" s="281"/>
    </row>
    <row r="11" spans="1:75" ht="16.2" thickBot="1" x14ac:dyDescent="0.35">
      <c r="B11" s="302" t="s">
        <v>293</v>
      </c>
      <c r="C11" s="303">
        <v>2024</v>
      </c>
      <c r="D11" s="304" t="s">
        <v>294</v>
      </c>
      <c r="E11" s="305">
        <f>'[1]POP Dimensions'!L17</f>
        <v>2748779069.4400001</v>
      </c>
      <c r="F11" s="320"/>
      <c r="G11" s="321" t="s">
        <v>295</v>
      </c>
      <c r="H11" s="13"/>
      <c r="I11" s="322" t="s">
        <v>296</v>
      </c>
      <c r="J11" s="140"/>
      <c r="K11" s="15"/>
      <c r="L11" s="13"/>
      <c r="M11" s="322" t="s">
        <v>296</v>
      </c>
      <c r="N11" s="140"/>
      <c r="O11" s="15"/>
      <c r="P11" s="13"/>
      <c r="Q11" s="322" t="s">
        <v>296</v>
      </c>
      <c r="R11" s="140"/>
      <c r="S11" s="15"/>
      <c r="T11" s="13"/>
      <c r="U11" s="322" t="s">
        <v>296</v>
      </c>
      <c r="V11" s="140"/>
      <c r="W11" s="15"/>
      <c r="X11" s="13"/>
      <c r="Y11" s="322" t="s">
        <v>296</v>
      </c>
      <c r="Z11" s="140"/>
      <c r="AA11" s="15"/>
      <c r="AB11" s="13"/>
      <c r="AC11" s="322" t="s">
        <v>296</v>
      </c>
      <c r="AD11" s="140"/>
      <c r="AE11" s="15"/>
      <c r="AF11" s="13"/>
      <c r="AG11" s="322" t="s">
        <v>296</v>
      </c>
      <c r="AH11" s="140"/>
      <c r="AI11" s="15"/>
      <c r="AJ11" s="140"/>
      <c r="AK11" s="322" t="s">
        <v>296</v>
      </c>
      <c r="AL11" s="140"/>
      <c r="AM11" s="15"/>
      <c r="AN11" s="300"/>
      <c r="AP11" s="140"/>
      <c r="AQ11" s="322" t="s">
        <v>296</v>
      </c>
      <c r="AR11" s="318"/>
      <c r="AS11" s="318"/>
      <c r="AT11" s="281"/>
    </row>
    <row r="12" spans="1:75" ht="16.2" thickBot="1" x14ac:dyDescent="0.35">
      <c r="B12" s="291"/>
      <c r="E12" s="323">
        <f>E9*E10</f>
        <v>5497558138.8800001</v>
      </c>
      <c r="F12" s="320">
        <v>0.25</v>
      </c>
      <c r="G12" s="324">
        <f>E14*F12</f>
        <v>503316.47999999998</v>
      </c>
      <c r="H12" s="325">
        <v>0.95</v>
      </c>
      <c r="I12" s="324">
        <f>G12*H12</f>
        <v>478150.65599999996</v>
      </c>
      <c r="J12" s="325">
        <v>1</v>
      </c>
      <c r="K12" s="326">
        <f>I12*J12</f>
        <v>478150.65599999996</v>
      </c>
      <c r="L12" s="327">
        <f>H12</f>
        <v>0.95</v>
      </c>
      <c r="M12" s="326">
        <f>K12*L12</f>
        <v>454243.12319999991</v>
      </c>
      <c r="N12" s="327">
        <f>J12</f>
        <v>1</v>
      </c>
      <c r="O12" s="326">
        <f>M12*N12</f>
        <v>454243.12319999991</v>
      </c>
      <c r="P12" s="327">
        <f>L12</f>
        <v>0.95</v>
      </c>
      <c r="Q12" s="326">
        <f>O12*P12</f>
        <v>431530.9670399999</v>
      </c>
      <c r="R12" s="327">
        <f>N12</f>
        <v>1</v>
      </c>
      <c r="S12" s="326">
        <f>Q12*R12</f>
        <v>431530.9670399999</v>
      </c>
      <c r="T12" s="327">
        <f>P12</f>
        <v>0.95</v>
      </c>
      <c r="U12" s="326">
        <f>S12*T12</f>
        <v>409954.41868799989</v>
      </c>
      <c r="V12" s="327">
        <f>R12</f>
        <v>1</v>
      </c>
      <c r="W12" s="326">
        <f>U12*V12</f>
        <v>409954.41868799989</v>
      </c>
      <c r="X12" s="327">
        <f>T12</f>
        <v>0.95</v>
      </c>
      <c r="Y12" s="326">
        <f>W12*X12</f>
        <v>389456.6977535999</v>
      </c>
      <c r="Z12" s="327">
        <f>V12</f>
        <v>1</v>
      </c>
      <c r="AA12" s="326">
        <f>Y12*Z12</f>
        <v>389456.6977535999</v>
      </c>
      <c r="AB12" s="327">
        <f>X12</f>
        <v>0.95</v>
      </c>
      <c r="AC12" s="326">
        <f>AA12*AB12</f>
        <v>369983.86286591989</v>
      </c>
      <c r="AD12" s="327">
        <f>Z12</f>
        <v>1</v>
      </c>
      <c r="AE12" s="326">
        <f>AC12*AD12</f>
        <v>369983.86286591989</v>
      </c>
      <c r="AF12" s="327">
        <f>AB12</f>
        <v>0.95</v>
      </c>
      <c r="AG12" s="326">
        <f>AE12*AF12</f>
        <v>351484.66972262389</v>
      </c>
      <c r="AH12" s="327">
        <f>AD12</f>
        <v>1</v>
      </c>
      <c r="AI12" s="326">
        <f>AG12*AH12</f>
        <v>351484.66972262389</v>
      </c>
      <c r="AJ12" s="327">
        <f>AF12</f>
        <v>0.95</v>
      </c>
      <c r="AK12" s="326">
        <f>AI12*AJ12</f>
        <v>333910.43623649271</v>
      </c>
      <c r="AL12" s="327">
        <f>AH12</f>
        <v>1</v>
      </c>
      <c r="AM12" s="326">
        <f>AK12*AL12</f>
        <v>333910.43623649271</v>
      </c>
      <c r="AN12" s="316">
        <f>G12+I12+M12+Q12+U12+Y12+AC12+AG12+AK12</f>
        <v>3722031.311506636</v>
      </c>
      <c r="AP12" s="328">
        <f>AJ12</f>
        <v>0.95</v>
      </c>
      <c r="AQ12" s="326">
        <f>AM12*AP12</f>
        <v>317214.91442466807</v>
      </c>
      <c r="AR12" s="318"/>
      <c r="AS12" s="319"/>
      <c r="AT12" s="281"/>
    </row>
    <row r="13" spans="1:75" ht="16.2" thickBot="1" x14ac:dyDescent="0.35">
      <c r="B13" s="329"/>
      <c r="C13" s="13"/>
      <c r="E13" s="323">
        <f>E12/2</f>
        <v>2748779069.4400001</v>
      </c>
      <c r="F13" s="330"/>
      <c r="G13" s="331" t="s">
        <v>297</v>
      </c>
      <c r="H13" s="13"/>
      <c r="I13" s="332" t="s">
        <v>298</v>
      </c>
      <c r="J13" s="140"/>
      <c r="K13" s="15"/>
      <c r="L13" s="13"/>
      <c r="M13" s="332" t="s">
        <v>298</v>
      </c>
      <c r="N13" s="140"/>
      <c r="O13" s="15"/>
      <c r="P13" s="13"/>
      <c r="Q13" s="332" t="s">
        <v>298</v>
      </c>
      <c r="R13" s="140"/>
      <c r="S13" s="15"/>
      <c r="T13" s="13"/>
      <c r="U13" s="332" t="s">
        <v>298</v>
      </c>
      <c r="V13" s="140"/>
      <c r="W13" s="15"/>
      <c r="X13" s="13"/>
      <c r="Y13" s="332" t="s">
        <v>298</v>
      </c>
      <c r="Z13" s="140"/>
      <c r="AA13" s="15"/>
      <c r="AB13" s="13"/>
      <c r="AC13" s="332" t="s">
        <v>298</v>
      </c>
      <c r="AD13" s="140"/>
      <c r="AE13" s="15"/>
      <c r="AF13" s="13"/>
      <c r="AG13" s="332" t="s">
        <v>298</v>
      </c>
      <c r="AH13" s="140"/>
      <c r="AI13" s="15"/>
      <c r="AJ13" s="140"/>
      <c r="AK13" s="332" t="s">
        <v>298</v>
      </c>
      <c r="AL13" s="140"/>
      <c r="AM13" s="15"/>
      <c r="AN13" s="300"/>
      <c r="AP13" s="140"/>
      <c r="AQ13" s="332" t="s">
        <v>298</v>
      </c>
      <c r="AR13" s="318"/>
      <c r="AS13" s="318"/>
      <c r="AT13" s="281"/>
    </row>
    <row r="14" spans="1:75" ht="16.2" thickBot="1" x14ac:dyDescent="0.35">
      <c r="A14" s="169"/>
      <c r="B14" s="169"/>
      <c r="C14" s="333" t="s">
        <v>299</v>
      </c>
      <c r="D14" s="334">
        <f>E14/E8</f>
        <v>9.375E-2</v>
      </c>
      <c r="E14" s="335">
        <f>'[1]UCS™ TWF Ťenders'!F97</f>
        <v>2013265.9199999999</v>
      </c>
      <c r="F14" s="336">
        <v>0.5</v>
      </c>
      <c r="G14" s="335">
        <f>E14*F14</f>
        <v>1006632.96</v>
      </c>
      <c r="H14" s="337">
        <v>0.95</v>
      </c>
      <c r="I14" s="335">
        <f>G14*H14</f>
        <v>956301.31199999992</v>
      </c>
      <c r="J14" s="337">
        <v>1</v>
      </c>
      <c r="K14" s="338">
        <f>I14*J14</f>
        <v>956301.31199999992</v>
      </c>
      <c r="L14" s="339">
        <f>H14</f>
        <v>0.95</v>
      </c>
      <c r="M14" s="338">
        <f>K14*L14</f>
        <v>908486.24639999983</v>
      </c>
      <c r="N14" s="339">
        <f>J14</f>
        <v>1</v>
      </c>
      <c r="O14" s="338">
        <f>M14*N14</f>
        <v>908486.24639999983</v>
      </c>
      <c r="P14" s="339">
        <f>L14</f>
        <v>0.95</v>
      </c>
      <c r="Q14" s="338">
        <f>O14*P14</f>
        <v>863061.9340799998</v>
      </c>
      <c r="R14" s="339">
        <f>N14</f>
        <v>1</v>
      </c>
      <c r="S14" s="338">
        <f>Q14*R14</f>
        <v>863061.9340799998</v>
      </c>
      <c r="T14" s="339">
        <f>P14</f>
        <v>0.95</v>
      </c>
      <c r="U14" s="338">
        <f>S14*T14</f>
        <v>819908.83737599978</v>
      </c>
      <c r="V14" s="339">
        <f>R14</f>
        <v>1</v>
      </c>
      <c r="W14" s="338">
        <f>U14*V14</f>
        <v>819908.83737599978</v>
      </c>
      <c r="X14" s="339">
        <f>T14</f>
        <v>0.95</v>
      </c>
      <c r="Y14" s="338">
        <f>W14*X14</f>
        <v>778913.39550719981</v>
      </c>
      <c r="Z14" s="339">
        <f>V14</f>
        <v>1</v>
      </c>
      <c r="AA14" s="338">
        <f>Y14*Z14</f>
        <v>778913.39550719981</v>
      </c>
      <c r="AB14" s="339">
        <f>X14</f>
        <v>0.95</v>
      </c>
      <c r="AC14" s="338">
        <f>AA14*AB14</f>
        <v>739967.72573183978</v>
      </c>
      <c r="AD14" s="339">
        <f>Z14</f>
        <v>1</v>
      </c>
      <c r="AE14" s="338">
        <f>AC14*AD14</f>
        <v>739967.72573183978</v>
      </c>
      <c r="AF14" s="339">
        <f>AB14</f>
        <v>0.95</v>
      </c>
      <c r="AG14" s="338">
        <f>AE14*AF14</f>
        <v>702969.33944524778</v>
      </c>
      <c r="AH14" s="339">
        <f>AD14</f>
        <v>1</v>
      </c>
      <c r="AI14" s="338">
        <f>AG14*AH14</f>
        <v>702969.33944524778</v>
      </c>
      <c r="AJ14" s="339">
        <f>AF14</f>
        <v>0.95</v>
      </c>
      <c r="AK14" s="338">
        <f>AI14*AJ14</f>
        <v>667820.87247298541</v>
      </c>
      <c r="AL14" s="339">
        <f>AH14</f>
        <v>1</v>
      </c>
      <c r="AM14" s="338">
        <f>AK14*AL14</f>
        <v>667820.87247298541</v>
      </c>
      <c r="AN14" s="316">
        <f>G14+I14+M14+Q14+U14+Y14+AC14+AG14+AK14</f>
        <v>7444062.623013272</v>
      </c>
      <c r="AP14" s="340">
        <f>AJ14</f>
        <v>0.95</v>
      </c>
      <c r="AQ14" s="338">
        <f>AM14*AP14</f>
        <v>634429.82884933613</v>
      </c>
      <c r="AR14" s="318"/>
      <c r="AS14" s="319"/>
      <c r="AT14" s="281"/>
    </row>
    <row r="15" spans="1:75" x14ac:dyDescent="0.3">
      <c r="A15" s="3"/>
      <c r="B15" s="3"/>
      <c r="C15" s="341"/>
      <c r="D15" s="342"/>
      <c r="E15" s="343">
        <v>5</v>
      </c>
      <c r="F15" s="344"/>
      <c r="G15" s="345"/>
      <c r="H15" s="13"/>
      <c r="I15" s="15"/>
      <c r="J15" s="140"/>
      <c r="K15" s="15"/>
      <c r="L15" s="13"/>
      <c r="M15" s="15"/>
      <c r="N15" s="140"/>
      <c r="O15" s="15"/>
      <c r="P15" s="13"/>
      <c r="Q15" s="15"/>
      <c r="R15" s="140"/>
      <c r="S15" s="15"/>
      <c r="T15" s="13"/>
      <c r="U15" s="15"/>
      <c r="V15" s="140"/>
      <c r="W15" s="15"/>
      <c r="X15" s="13"/>
      <c r="Y15" s="15"/>
      <c r="Z15" s="140"/>
      <c r="AA15" s="15"/>
      <c r="AB15" s="13"/>
      <c r="AC15" s="15"/>
      <c r="AD15" s="140"/>
      <c r="AE15" s="15"/>
      <c r="AF15" s="13"/>
      <c r="AG15" s="15"/>
      <c r="AH15" s="140"/>
      <c r="AI15" s="15"/>
      <c r="AJ15" s="140"/>
      <c r="AK15" s="15"/>
      <c r="AL15" s="140"/>
      <c r="AM15" s="15"/>
      <c r="AN15" s="300"/>
      <c r="AP15" s="140"/>
      <c r="AQ15" s="15"/>
      <c r="AR15" s="318"/>
      <c r="AS15" s="318"/>
      <c r="AT15" s="281"/>
    </row>
    <row r="16" spans="1:75" s="46" customFormat="1" ht="16.2" thickBot="1" x14ac:dyDescent="0.35">
      <c r="A16" s="346"/>
      <c r="B16" s="346"/>
      <c r="C16" s="341"/>
      <c r="D16" s="342"/>
      <c r="E16" s="347">
        <f>E8/E15</f>
        <v>4294967.2960000001</v>
      </c>
      <c r="F16" s="344"/>
      <c r="G16" s="348" t="s">
        <v>300</v>
      </c>
      <c r="H16" s="349"/>
      <c r="I16" s="348" t="s">
        <v>300</v>
      </c>
      <c r="J16" s="350"/>
      <c r="K16" s="351"/>
      <c r="L16" s="349"/>
      <c r="M16" s="348" t="s">
        <v>300</v>
      </c>
      <c r="N16" s="350"/>
      <c r="O16" s="351"/>
      <c r="P16" s="349"/>
      <c r="Q16" s="348" t="s">
        <v>300</v>
      </c>
      <c r="R16" s="350"/>
      <c r="S16" s="351"/>
      <c r="T16" s="349"/>
      <c r="U16" s="348" t="s">
        <v>300</v>
      </c>
      <c r="V16" s="350"/>
      <c r="W16" s="351"/>
      <c r="X16" s="349"/>
      <c r="Y16" s="348" t="s">
        <v>300</v>
      </c>
      <c r="Z16" s="350"/>
      <c r="AA16" s="351"/>
      <c r="AB16" s="349"/>
      <c r="AC16" s="348" t="s">
        <v>300</v>
      </c>
      <c r="AD16" s="350"/>
      <c r="AE16" s="351"/>
      <c r="AF16" s="349"/>
      <c r="AG16" s="348" t="s">
        <v>300</v>
      </c>
      <c r="AH16" s="350"/>
      <c r="AI16" s="351"/>
      <c r="AJ16" s="350"/>
      <c r="AK16" s="348" t="s">
        <v>300</v>
      </c>
      <c r="AL16" s="341"/>
      <c r="AM16" s="352"/>
      <c r="AN16" s="300"/>
      <c r="AP16" s="350"/>
      <c r="AQ16" s="348" t="s">
        <v>300</v>
      </c>
      <c r="AR16" s="353"/>
      <c r="AS16" s="353"/>
      <c r="AT16" s="281"/>
      <c r="BG16" s="47"/>
      <c r="BK16" s="47"/>
      <c r="BV16" s="354"/>
      <c r="BW16" s="47"/>
    </row>
    <row r="17" spans="1:77" ht="16.2" thickBot="1" x14ac:dyDescent="0.35">
      <c r="A17" s="3"/>
      <c r="B17" s="3"/>
      <c r="C17" s="355" t="s">
        <v>189</v>
      </c>
      <c r="D17" s="356">
        <f>100%-D14-D21</f>
        <v>0.63099980959668756</v>
      </c>
      <c r="E17" s="357">
        <f>E8*D17</f>
        <v>13550617.73</v>
      </c>
      <c r="F17" s="358">
        <v>1</v>
      </c>
      <c r="G17" s="357">
        <f>E17*F17</f>
        <v>13550617.73</v>
      </c>
      <c r="H17" s="359">
        <v>0.95</v>
      </c>
      <c r="I17" s="357">
        <f>G17*H17</f>
        <v>12873086.843499999</v>
      </c>
      <c r="J17" s="359">
        <v>1</v>
      </c>
      <c r="K17" s="360">
        <f>I17*J17</f>
        <v>12873086.843499999</v>
      </c>
      <c r="L17" s="361">
        <f>H17</f>
        <v>0.95</v>
      </c>
      <c r="M17" s="360">
        <f>K17*L17</f>
        <v>12229432.501324998</v>
      </c>
      <c r="N17" s="361">
        <f>J17</f>
        <v>1</v>
      </c>
      <c r="O17" s="360">
        <f>M17*N17</f>
        <v>12229432.501324998</v>
      </c>
      <c r="P17" s="361">
        <f>L17</f>
        <v>0.95</v>
      </c>
      <c r="Q17" s="360">
        <f>O17*P17</f>
        <v>11617960.876258748</v>
      </c>
      <c r="R17" s="361">
        <f>N17</f>
        <v>1</v>
      </c>
      <c r="S17" s="360">
        <f>Q17*R17</f>
        <v>11617960.876258748</v>
      </c>
      <c r="T17" s="361">
        <f>P17</f>
        <v>0.95</v>
      </c>
      <c r="U17" s="360">
        <f>S17*T17</f>
        <v>11037062.83244581</v>
      </c>
      <c r="V17" s="361">
        <f>R17</f>
        <v>1</v>
      </c>
      <c r="W17" s="360">
        <f>U17*V17</f>
        <v>11037062.83244581</v>
      </c>
      <c r="X17" s="361">
        <f>T17</f>
        <v>0.95</v>
      </c>
      <c r="Y17" s="360">
        <f>W17*X17</f>
        <v>10485209.690823518</v>
      </c>
      <c r="Z17" s="361">
        <f>V17</f>
        <v>1</v>
      </c>
      <c r="AA17" s="360">
        <f>Y17*Z17</f>
        <v>10485209.690823518</v>
      </c>
      <c r="AB17" s="361">
        <f>X17</f>
        <v>0.95</v>
      </c>
      <c r="AC17" s="360">
        <f>AA17*AB17</f>
        <v>9960949.2062823419</v>
      </c>
      <c r="AD17" s="361">
        <f>Z17</f>
        <v>1</v>
      </c>
      <c r="AE17" s="360">
        <f>AC17*AD17</f>
        <v>9960949.2062823419</v>
      </c>
      <c r="AF17" s="361">
        <f>AB17</f>
        <v>0.95</v>
      </c>
      <c r="AG17" s="360">
        <f>AE17*AF17</f>
        <v>9462901.7459682245</v>
      </c>
      <c r="AH17" s="361">
        <f>AD17</f>
        <v>1</v>
      </c>
      <c r="AI17" s="360">
        <f>AG17*AH17</f>
        <v>9462901.7459682245</v>
      </c>
      <c r="AJ17" s="361">
        <f>AF17</f>
        <v>0.95</v>
      </c>
      <c r="AK17" s="360">
        <f>AI17*AJ17</f>
        <v>8989756.6586698126</v>
      </c>
      <c r="AL17" s="361">
        <f>AH17</f>
        <v>1</v>
      </c>
      <c r="AM17" s="360">
        <f>AK17*AL17</f>
        <v>8989756.6586698126</v>
      </c>
      <c r="AN17" s="316">
        <f>G17+I17+M17+Q17+U17+Y17+AC17+AG17+AK17</f>
        <v>100206978.08527346</v>
      </c>
      <c r="AP17" s="362">
        <f>AJ17</f>
        <v>0.95</v>
      </c>
      <c r="AQ17" s="360">
        <f>AM17*AP17</f>
        <v>8540268.8257363215</v>
      </c>
      <c r="AR17" s="318"/>
      <c r="AS17" s="319"/>
      <c r="AT17" s="281"/>
      <c r="BJ17" s="363" t="s">
        <v>301</v>
      </c>
      <c r="BL17" s="363" t="s">
        <v>301</v>
      </c>
      <c r="BO17" s="363" t="s">
        <v>301</v>
      </c>
    </row>
    <row r="18" spans="1:77" x14ac:dyDescent="0.3">
      <c r="A18" s="364"/>
      <c r="B18" s="364"/>
      <c r="C18" s="365"/>
      <c r="D18" s="366"/>
      <c r="E18" s="367"/>
      <c r="F18" s="263"/>
      <c r="G18" s="13"/>
      <c r="H18" s="13"/>
      <c r="I18" s="15"/>
      <c r="J18" s="140"/>
      <c r="K18" s="368"/>
      <c r="L18" s="13"/>
      <c r="M18" s="15"/>
      <c r="N18" s="140"/>
      <c r="O18" s="15"/>
      <c r="P18" s="13"/>
      <c r="Q18" s="15"/>
      <c r="R18" s="140"/>
      <c r="S18" s="15"/>
      <c r="T18" s="13"/>
      <c r="U18" s="15"/>
      <c r="V18" s="140"/>
      <c r="W18" s="15"/>
      <c r="X18" s="13"/>
      <c r="Y18" s="15"/>
      <c r="Z18" s="140"/>
      <c r="AA18" s="15"/>
      <c r="AB18" s="13"/>
      <c r="AC18" s="15"/>
      <c r="AD18" s="140"/>
      <c r="AE18" s="15"/>
      <c r="AF18" s="13"/>
      <c r="AG18" s="15"/>
      <c r="AH18" s="140"/>
      <c r="AI18" s="15"/>
      <c r="AJ18" s="140"/>
      <c r="AK18" s="15"/>
      <c r="AL18" s="140"/>
      <c r="AM18" s="15"/>
      <c r="AN18" s="300"/>
      <c r="AP18" s="140"/>
      <c r="AQ18" s="15"/>
      <c r="AR18" s="318"/>
      <c r="AS18" s="318"/>
      <c r="AT18" s="281"/>
      <c r="BJ18" s="363" t="s">
        <v>29</v>
      </c>
      <c r="BL18" s="363" t="s">
        <v>33</v>
      </c>
      <c r="BO18" s="51" t="s">
        <v>302</v>
      </c>
    </row>
    <row r="19" spans="1:77" x14ac:dyDescent="0.3">
      <c r="A19" s="364"/>
      <c r="B19" s="364"/>
      <c r="C19" s="365"/>
      <c r="D19" s="366"/>
      <c r="E19" s="367"/>
      <c r="F19" s="263"/>
      <c r="G19" s="369"/>
      <c r="H19" s="13"/>
      <c r="I19" s="368"/>
      <c r="J19" s="140"/>
      <c r="K19" s="368"/>
      <c r="L19" s="13"/>
      <c r="M19" s="15"/>
      <c r="N19" s="140"/>
      <c r="O19" s="15"/>
      <c r="P19" s="13"/>
      <c r="Q19" s="15"/>
      <c r="R19" s="140"/>
      <c r="S19" s="15"/>
      <c r="T19" s="13"/>
      <c r="U19" s="15"/>
      <c r="V19" s="140"/>
      <c r="W19" s="15"/>
      <c r="X19" s="13"/>
      <c r="Y19" s="15"/>
      <c r="Z19" s="140"/>
      <c r="AA19" s="15"/>
      <c r="AB19" s="13"/>
      <c r="AC19" s="15"/>
      <c r="AD19" s="140"/>
      <c r="AE19" s="15"/>
      <c r="AF19" s="13"/>
      <c r="AG19" s="15"/>
      <c r="AH19" s="140"/>
      <c r="AI19" s="15"/>
      <c r="AJ19" s="140"/>
      <c r="AK19" s="15"/>
      <c r="AL19" s="140"/>
      <c r="AM19" s="15"/>
      <c r="AN19" s="300"/>
      <c r="AP19" s="140"/>
      <c r="AQ19" s="15"/>
      <c r="AR19" s="318"/>
      <c r="AS19" s="318"/>
      <c r="AT19" s="281"/>
      <c r="AW19" s="370"/>
      <c r="AX19" s="370"/>
      <c r="AY19" s="370"/>
      <c r="AZ19" s="370"/>
      <c r="BA19" s="370"/>
      <c r="BB19" s="370"/>
      <c r="BC19" s="370"/>
      <c r="BD19" s="370"/>
      <c r="BE19" s="370"/>
      <c r="BF19" s="370"/>
      <c r="BG19" s="371"/>
      <c r="BH19" s="372"/>
      <c r="BI19" s="372"/>
      <c r="BJ19" s="372" t="s">
        <v>303</v>
      </c>
      <c r="BK19" s="372" t="s">
        <v>304</v>
      </c>
      <c r="BL19" s="372" t="s">
        <v>273</v>
      </c>
      <c r="BM19" s="372" t="s">
        <v>305</v>
      </c>
      <c r="BN19" s="372" t="s">
        <v>306</v>
      </c>
      <c r="BO19" s="372"/>
      <c r="BP19" s="370"/>
      <c r="BQ19" s="372" t="s">
        <v>307</v>
      </c>
      <c r="BR19" s="372" t="s">
        <v>308</v>
      </c>
      <c r="BS19" s="372" t="s">
        <v>309</v>
      </c>
      <c r="BT19" s="372" t="s">
        <v>309</v>
      </c>
      <c r="BU19" s="372" t="s">
        <v>310</v>
      </c>
      <c r="BV19" s="33" t="s">
        <v>311</v>
      </c>
      <c r="BW19" s="236"/>
    </row>
    <row r="20" spans="1:77" ht="16.2" thickBot="1" x14ac:dyDescent="0.35">
      <c r="C20" s="140"/>
      <c r="D20" s="167"/>
      <c r="E20" s="369"/>
      <c r="F20" s="373"/>
      <c r="G20" s="374" t="s">
        <v>97</v>
      </c>
      <c r="H20" s="13"/>
      <c r="I20" s="375" t="s">
        <v>312</v>
      </c>
      <c r="J20" s="140"/>
      <c r="K20" s="15"/>
      <c r="L20" s="13"/>
      <c r="M20" s="375" t="s">
        <v>312</v>
      </c>
      <c r="N20" s="140"/>
      <c r="O20" s="15"/>
      <c r="P20" s="13"/>
      <c r="Q20" s="375" t="s">
        <v>312</v>
      </c>
      <c r="R20" s="140"/>
      <c r="S20" s="15"/>
      <c r="T20" s="13"/>
      <c r="U20" s="375" t="s">
        <v>312</v>
      </c>
      <c r="V20" s="140"/>
      <c r="W20" s="15"/>
      <c r="X20" s="13"/>
      <c r="Y20" s="375" t="s">
        <v>312</v>
      </c>
      <c r="Z20" s="140"/>
      <c r="AA20" s="15"/>
      <c r="AB20" s="13"/>
      <c r="AC20" s="375" t="s">
        <v>312</v>
      </c>
      <c r="AD20" s="140"/>
      <c r="AE20" s="15"/>
      <c r="AF20" s="13"/>
      <c r="AG20" s="375" t="s">
        <v>312</v>
      </c>
      <c r="AH20" s="140"/>
      <c r="AI20" s="15"/>
      <c r="AJ20" s="140"/>
      <c r="AK20" s="375" t="s">
        <v>312</v>
      </c>
      <c r="AL20" s="140"/>
      <c r="AM20" s="15"/>
      <c r="AN20" s="300"/>
      <c r="AP20" s="140"/>
      <c r="AQ20" s="375" t="s">
        <v>312</v>
      </c>
      <c r="AR20" s="318"/>
      <c r="AS20" s="318"/>
      <c r="AT20" s="281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1"/>
      <c r="BH20" s="372"/>
      <c r="BI20" s="372"/>
      <c r="BJ20" s="376">
        <f>'[1]POP Dimensions'!C15</f>
        <v>10737418.24</v>
      </c>
      <c r="BK20" s="377">
        <v>64</v>
      </c>
      <c r="BL20" s="378">
        <f>BK20*BJ20</f>
        <v>687194767.36000001</v>
      </c>
      <c r="BM20" s="377">
        <v>16</v>
      </c>
      <c r="BN20" s="377"/>
      <c r="BO20" s="376">
        <f>BL20*BM20</f>
        <v>10995116277.76</v>
      </c>
      <c r="BP20" s="370"/>
      <c r="BQ20" s="372" t="s">
        <v>313</v>
      </c>
      <c r="BR20" s="372"/>
      <c r="BS20" s="372" t="s">
        <v>314</v>
      </c>
      <c r="BT20" s="372" t="s">
        <v>315</v>
      </c>
      <c r="BU20" s="372" t="s">
        <v>316</v>
      </c>
      <c r="BV20" s="33"/>
      <c r="BW20" s="236"/>
    </row>
    <row r="21" spans="1:77" ht="16.2" thickBot="1" x14ac:dyDescent="0.35">
      <c r="C21" s="379" t="s">
        <v>317</v>
      </c>
      <c r="D21" s="380">
        <f>E21/E8</f>
        <v>0.27525019040331244</v>
      </c>
      <c r="E21" s="381">
        <f>'[1]UCS™ TWF Ťenders'!D131</f>
        <v>5910952.8300000001</v>
      </c>
      <c r="F21" s="382">
        <v>0.3</v>
      </c>
      <c r="G21" s="381">
        <f>E21*F21</f>
        <v>1773285.8489999999</v>
      </c>
      <c r="H21" s="383">
        <v>0.95</v>
      </c>
      <c r="I21" s="381">
        <f>G21*H21</f>
        <v>1684621.5565499999</v>
      </c>
      <c r="J21" s="383">
        <v>1</v>
      </c>
      <c r="K21" s="384">
        <f>I21*J21</f>
        <v>1684621.5565499999</v>
      </c>
      <c r="L21" s="385">
        <f>H21</f>
        <v>0.95</v>
      </c>
      <c r="M21" s="384">
        <f>K21*L21</f>
        <v>1600390.4787224997</v>
      </c>
      <c r="N21" s="385">
        <f>J21</f>
        <v>1</v>
      </c>
      <c r="O21" s="384">
        <f>M21*N21</f>
        <v>1600390.4787224997</v>
      </c>
      <c r="P21" s="385">
        <f>L21</f>
        <v>0.95</v>
      </c>
      <c r="Q21" s="384">
        <f>O21*P21</f>
        <v>1520370.9547863747</v>
      </c>
      <c r="R21" s="385">
        <f>N21</f>
        <v>1</v>
      </c>
      <c r="S21" s="384">
        <f>Q21*R21</f>
        <v>1520370.9547863747</v>
      </c>
      <c r="T21" s="385">
        <f>P21</f>
        <v>0.95</v>
      </c>
      <c r="U21" s="384">
        <f>S21*T21</f>
        <v>1444352.4070470559</v>
      </c>
      <c r="V21" s="385">
        <f>R21</f>
        <v>1</v>
      </c>
      <c r="W21" s="384">
        <f>U21*V21</f>
        <v>1444352.4070470559</v>
      </c>
      <c r="X21" s="385">
        <f>T21</f>
        <v>0.95</v>
      </c>
      <c r="Y21" s="384">
        <f>W21*X21</f>
        <v>1372134.7866947029</v>
      </c>
      <c r="Z21" s="385">
        <f>V21</f>
        <v>1</v>
      </c>
      <c r="AA21" s="384">
        <f>Y21*Z21</f>
        <v>1372134.7866947029</v>
      </c>
      <c r="AB21" s="385">
        <f>X21</f>
        <v>0.95</v>
      </c>
      <c r="AC21" s="384">
        <f>AA21*AB21</f>
        <v>1303528.0473599676</v>
      </c>
      <c r="AD21" s="385">
        <f>Z21</f>
        <v>1</v>
      </c>
      <c r="AE21" s="384">
        <f>AC21*AD21</f>
        <v>1303528.0473599676</v>
      </c>
      <c r="AF21" s="385">
        <f>AB21</f>
        <v>0.95</v>
      </c>
      <c r="AG21" s="384">
        <f>AE21*AF21</f>
        <v>1238351.6449919692</v>
      </c>
      <c r="AH21" s="385">
        <f>AD21</f>
        <v>1</v>
      </c>
      <c r="AI21" s="384">
        <f>AG21*AH21</f>
        <v>1238351.6449919692</v>
      </c>
      <c r="AJ21" s="385">
        <f>AF21</f>
        <v>0.95</v>
      </c>
      <c r="AK21" s="384">
        <f>AI21*AJ21</f>
        <v>1176434.0627423706</v>
      </c>
      <c r="AL21" s="385">
        <f>AH21</f>
        <v>1</v>
      </c>
      <c r="AM21" s="384">
        <f>AK21*AL21</f>
        <v>1176434.0627423706</v>
      </c>
      <c r="AN21" s="316">
        <f>G21+I21+M21+Q21+U21+Y21+AC21+AG21+AK21</f>
        <v>13113469.787894942</v>
      </c>
      <c r="AP21" s="386">
        <f>AJ21</f>
        <v>0.95</v>
      </c>
      <c r="AQ21" s="384">
        <f>AM21*AP21</f>
        <v>1117612.359605252</v>
      </c>
      <c r="AR21" s="318"/>
      <c r="AS21" s="319"/>
      <c r="AT21" s="281"/>
      <c r="AW21" s="370"/>
      <c r="BM21" s="387"/>
      <c r="BN21" s="387"/>
      <c r="BW21" s="235"/>
    </row>
    <row r="22" spans="1:77" ht="16.2" thickBot="1" x14ac:dyDescent="0.35">
      <c r="C22" s="341"/>
      <c r="E22" s="345"/>
      <c r="F22" s="388"/>
      <c r="G22" s="389" t="s">
        <v>318</v>
      </c>
      <c r="H22" s="390"/>
      <c r="I22" s="391" t="s">
        <v>318</v>
      </c>
      <c r="J22" s="392"/>
      <c r="K22" s="393"/>
      <c r="L22" s="390"/>
      <c r="M22" s="391" t="s">
        <v>318</v>
      </c>
      <c r="N22" s="392"/>
      <c r="O22" s="393"/>
      <c r="P22" s="390"/>
      <c r="Q22" s="391" t="s">
        <v>318</v>
      </c>
      <c r="R22" s="392"/>
      <c r="S22" s="393"/>
      <c r="T22" s="390"/>
      <c r="U22" s="391" t="s">
        <v>318</v>
      </c>
      <c r="V22" s="392"/>
      <c r="W22" s="393"/>
      <c r="X22" s="390"/>
      <c r="Y22" s="391" t="s">
        <v>318</v>
      </c>
      <c r="Z22" s="392"/>
      <c r="AA22" s="393"/>
      <c r="AB22" s="390"/>
      <c r="AC22" s="391" t="s">
        <v>318</v>
      </c>
      <c r="AD22" s="392"/>
      <c r="AE22" s="393"/>
      <c r="AF22" s="390"/>
      <c r="AG22" s="391" t="s">
        <v>318</v>
      </c>
      <c r="AH22" s="392"/>
      <c r="AI22" s="393"/>
      <c r="AJ22" s="394"/>
      <c r="AK22" s="391" t="s">
        <v>318</v>
      </c>
      <c r="AL22" s="392"/>
      <c r="AM22" s="393"/>
      <c r="AN22" s="395"/>
      <c r="AP22" s="394"/>
      <c r="AQ22" s="391" t="s">
        <v>318</v>
      </c>
      <c r="AR22" s="318"/>
      <c r="AS22" s="318"/>
      <c r="AT22" s="281"/>
      <c r="AW22" s="370"/>
      <c r="BD22" s="1" t="s">
        <v>319</v>
      </c>
      <c r="BH22" s="396" t="s">
        <v>320</v>
      </c>
      <c r="BI22" s="53"/>
      <c r="BJ22" s="53"/>
      <c r="BK22" s="397"/>
      <c r="BL22" s="398"/>
      <c r="BM22" s="399"/>
      <c r="BN22" s="399"/>
      <c r="BO22" s="53"/>
      <c r="BQ22" s="53"/>
      <c r="BR22" s="50"/>
      <c r="BS22" s="53"/>
      <c r="BT22" s="50">
        <f>BT31</f>
        <v>1372242051.072</v>
      </c>
      <c r="BU22" s="53"/>
      <c r="BV22" s="400"/>
      <c r="BW22" s="236"/>
    </row>
    <row r="23" spans="1:77" ht="16.2" thickBot="1" x14ac:dyDescent="0.35">
      <c r="C23" s="341"/>
      <c r="D23" s="401">
        <f>SUM(D14:D21)</f>
        <v>1</v>
      </c>
      <c r="E23" s="345"/>
      <c r="F23" s="388">
        <v>0.25</v>
      </c>
      <c r="G23" s="389">
        <f>E21*F23</f>
        <v>1477738.2075</v>
      </c>
      <c r="H23" s="402">
        <v>0.95</v>
      </c>
      <c r="I23" s="389">
        <f>G23*H23</f>
        <v>1403851.297125</v>
      </c>
      <c r="J23" s="402">
        <v>1</v>
      </c>
      <c r="K23" s="391">
        <f>I23*J23</f>
        <v>1403851.297125</v>
      </c>
      <c r="L23" s="403">
        <f>H23</f>
        <v>0.95</v>
      </c>
      <c r="M23" s="391">
        <f>K23*L23</f>
        <v>1333658.73226875</v>
      </c>
      <c r="N23" s="403">
        <f>J23</f>
        <v>1</v>
      </c>
      <c r="O23" s="391">
        <f>M23*N23</f>
        <v>1333658.73226875</v>
      </c>
      <c r="P23" s="403">
        <f>L23</f>
        <v>0.95</v>
      </c>
      <c r="Q23" s="391">
        <f>O23*P23</f>
        <v>1266975.7956553125</v>
      </c>
      <c r="R23" s="403">
        <f>N23</f>
        <v>1</v>
      </c>
      <c r="S23" s="391">
        <f>Q23*R23</f>
        <v>1266975.7956553125</v>
      </c>
      <c r="T23" s="403">
        <f>P23</f>
        <v>0.95</v>
      </c>
      <c r="U23" s="391">
        <f>S23*T23</f>
        <v>1203627.0058725467</v>
      </c>
      <c r="V23" s="403">
        <f>R23</f>
        <v>1</v>
      </c>
      <c r="W23" s="391">
        <f>U23*V23</f>
        <v>1203627.0058725467</v>
      </c>
      <c r="X23" s="403">
        <f>T23</f>
        <v>0.95</v>
      </c>
      <c r="Y23" s="391">
        <f>W23*X23</f>
        <v>1143445.6555789192</v>
      </c>
      <c r="Z23" s="403">
        <f>V23</f>
        <v>1</v>
      </c>
      <c r="AA23" s="391">
        <f>Y23*Z23</f>
        <v>1143445.6555789192</v>
      </c>
      <c r="AB23" s="403">
        <f>X23</f>
        <v>0.95</v>
      </c>
      <c r="AC23" s="391">
        <f>AA23*AB23</f>
        <v>1086273.3727999732</v>
      </c>
      <c r="AD23" s="403">
        <f>Z23</f>
        <v>1</v>
      </c>
      <c r="AE23" s="391">
        <f>AC23*AD23</f>
        <v>1086273.3727999732</v>
      </c>
      <c r="AF23" s="403">
        <f>AB23</f>
        <v>0.95</v>
      </c>
      <c r="AG23" s="391">
        <f>AE23*AF23</f>
        <v>1031959.7041599745</v>
      </c>
      <c r="AH23" s="403">
        <f>AD23</f>
        <v>1</v>
      </c>
      <c r="AI23" s="391">
        <f>AG23*AH23</f>
        <v>1031959.7041599745</v>
      </c>
      <c r="AJ23" s="403">
        <f>AF23</f>
        <v>0.95</v>
      </c>
      <c r="AK23" s="391">
        <f>AI23*AJ23</f>
        <v>980361.71895197569</v>
      </c>
      <c r="AL23" s="403">
        <f>AH23</f>
        <v>1</v>
      </c>
      <c r="AM23" s="391">
        <f>AK23*AL23</f>
        <v>980361.71895197569</v>
      </c>
      <c r="AN23" s="316">
        <f>G23+I23+M23+Q23+U23+Y23+AC23+AG23+AK23</f>
        <v>10927891.489912454</v>
      </c>
      <c r="AP23" s="404">
        <f>AJ23</f>
        <v>0.95</v>
      </c>
      <c r="AQ23" s="391">
        <f>AM23*AP23</f>
        <v>931343.6330043769</v>
      </c>
      <c r="AR23" s="318"/>
      <c r="AS23" s="319"/>
      <c r="AT23" s="281"/>
      <c r="AW23" s="370"/>
      <c r="BB23" s="405" t="s">
        <v>321</v>
      </c>
      <c r="BC23" s="406">
        <v>2016</v>
      </c>
      <c r="BD23" s="400">
        <v>75543543000000</v>
      </c>
      <c r="BE23" s="407">
        <v>2.5000000000000001E-2</v>
      </c>
      <c r="BF23" s="400">
        <f>BD23*BE23</f>
        <v>1888588575000</v>
      </c>
      <c r="BH23" s="53"/>
      <c r="BI23" s="238">
        <v>2016</v>
      </c>
      <c r="BJ23" s="33">
        <f>BJ20</f>
        <v>10737418.24</v>
      </c>
      <c r="BK23" s="397">
        <v>64</v>
      </c>
      <c r="BL23" s="408">
        <f t="shared" ref="BL23:BL35" si="0">BK23*BJ23</f>
        <v>687194767.36000001</v>
      </c>
      <c r="BM23" s="399"/>
      <c r="BN23" s="399"/>
      <c r="BO23" s="33">
        <f t="shared" ref="BO23:BO35" si="1">BL23*BM23</f>
        <v>0</v>
      </c>
      <c r="BQ23" s="53"/>
      <c r="BR23" s="50"/>
      <c r="BS23" s="53"/>
      <c r="BT23" s="81">
        <v>25000</v>
      </c>
      <c r="BU23" s="238" t="s">
        <v>322</v>
      </c>
      <c r="BV23" s="400"/>
      <c r="BW23" s="237">
        <v>2016</v>
      </c>
    </row>
    <row r="24" spans="1:77" ht="16.2" thickBot="1" x14ac:dyDescent="0.35">
      <c r="C24" s="140"/>
      <c r="E24" s="13"/>
      <c r="F24" s="409"/>
      <c r="G24" s="410" t="s">
        <v>323</v>
      </c>
      <c r="H24" s="13"/>
      <c r="I24" s="411" t="s">
        <v>324</v>
      </c>
      <c r="J24" s="140"/>
      <c r="K24" s="15"/>
      <c r="L24" s="13"/>
      <c r="M24" s="411" t="s">
        <v>324</v>
      </c>
      <c r="N24" s="140"/>
      <c r="O24" s="15"/>
      <c r="P24" s="13"/>
      <c r="Q24" s="411" t="s">
        <v>324</v>
      </c>
      <c r="R24" s="140"/>
      <c r="S24" s="15"/>
      <c r="T24" s="13"/>
      <c r="U24" s="411" t="s">
        <v>324</v>
      </c>
      <c r="V24" s="140"/>
      <c r="W24" s="15"/>
      <c r="X24" s="13"/>
      <c r="Y24" s="411" t="s">
        <v>324</v>
      </c>
      <c r="Z24" s="140"/>
      <c r="AA24" s="15"/>
      <c r="AB24" s="13"/>
      <c r="AC24" s="411" t="s">
        <v>324</v>
      </c>
      <c r="AD24" s="140"/>
      <c r="AE24" s="15"/>
      <c r="AF24" s="13"/>
      <c r="AG24" s="411" t="s">
        <v>324</v>
      </c>
      <c r="AH24" s="140"/>
      <c r="AI24" s="15"/>
      <c r="AJ24" s="140"/>
      <c r="AK24" s="411" t="s">
        <v>324</v>
      </c>
      <c r="AL24" s="140"/>
      <c r="AM24" s="15"/>
      <c r="AN24" s="300"/>
      <c r="AP24" s="140"/>
      <c r="AQ24" s="411" t="s">
        <v>324</v>
      </c>
      <c r="AR24" s="318"/>
      <c r="AS24" s="318"/>
      <c r="AT24" s="281"/>
      <c r="AW24" s="370"/>
      <c r="BB24" s="405" t="s">
        <v>321</v>
      </c>
      <c r="BC24" s="406">
        <f>BC23+1</f>
        <v>2017</v>
      </c>
      <c r="BD24" s="400">
        <f>BD23+BF23</f>
        <v>77432131575000</v>
      </c>
      <c r="BE24" s="412">
        <f>BE23</f>
        <v>2.5000000000000001E-2</v>
      </c>
      <c r="BF24" s="400">
        <f>BD24*BE24</f>
        <v>1935803289375</v>
      </c>
      <c r="BH24" s="53"/>
      <c r="BI24" s="238">
        <f>BI23+1</f>
        <v>2017</v>
      </c>
      <c r="BJ24" s="33">
        <f>BJ20</f>
        <v>10737418.24</v>
      </c>
      <c r="BK24" s="397">
        <v>64</v>
      </c>
      <c r="BL24" s="408">
        <f t="shared" si="0"/>
        <v>687194767.36000001</v>
      </c>
      <c r="BM24" s="399"/>
      <c r="BN24" s="399"/>
      <c r="BO24" s="33">
        <f t="shared" si="1"/>
        <v>0</v>
      </c>
      <c r="BQ24" s="53"/>
      <c r="BR24" s="50"/>
      <c r="BS24" s="53"/>
      <c r="BT24" s="50">
        <f>BT22/BT23</f>
        <v>54889.682042879998</v>
      </c>
      <c r="BU24" s="53"/>
      <c r="BV24" s="400"/>
      <c r="BW24" s="237">
        <f>BW23+1</f>
        <v>2017</v>
      </c>
    </row>
    <row r="25" spans="1:77" ht="16.2" thickBot="1" x14ac:dyDescent="0.35">
      <c r="C25" s="140"/>
      <c r="D25" s="242" t="s">
        <v>282</v>
      </c>
      <c r="E25" s="13"/>
      <c r="F25" s="409">
        <v>0.2</v>
      </c>
      <c r="G25" s="413">
        <f>E21*F25</f>
        <v>1182190.5660000001</v>
      </c>
      <c r="H25" s="414">
        <v>0.95</v>
      </c>
      <c r="I25" s="413">
        <f>G25*H25</f>
        <v>1123081.0377</v>
      </c>
      <c r="J25" s="414">
        <v>1</v>
      </c>
      <c r="K25" s="415">
        <f>I25*J25</f>
        <v>1123081.0377</v>
      </c>
      <c r="L25" s="416">
        <f>H25</f>
        <v>0.95</v>
      </c>
      <c r="M25" s="415">
        <f>K25*L25</f>
        <v>1066926.985815</v>
      </c>
      <c r="N25" s="416">
        <f>J25</f>
        <v>1</v>
      </c>
      <c r="O25" s="415">
        <f>M25*N25</f>
        <v>1066926.985815</v>
      </c>
      <c r="P25" s="416">
        <f>L25</f>
        <v>0.95</v>
      </c>
      <c r="Q25" s="415">
        <f>O25*P25</f>
        <v>1013580.6365242499</v>
      </c>
      <c r="R25" s="416">
        <f>N25</f>
        <v>1</v>
      </c>
      <c r="S25" s="415">
        <f>Q25*R25</f>
        <v>1013580.6365242499</v>
      </c>
      <c r="T25" s="416">
        <f>P25</f>
        <v>0.95</v>
      </c>
      <c r="U25" s="415">
        <f>S25*T25</f>
        <v>962901.60469803738</v>
      </c>
      <c r="V25" s="416">
        <f>R25</f>
        <v>1</v>
      </c>
      <c r="W25" s="415">
        <f>U25*V25</f>
        <v>962901.60469803738</v>
      </c>
      <c r="X25" s="416">
        <f>T25</f>
        <v>0.95</v>
      </c>
      <c r="Y25" s="415">
        <f>W25*X25</f>
        <v>914756.52446313552</v>
      </c>
      <c r="Z25" s="416">
        <f>V25</f>
        <v>1</v>
      </c>
      <c r="AA25" s="415">
        <f>Y25*Z25</f>
        <v>914756.52446313552</v>
      </c>
      <c r="AB25" s="416">
        <f>X25</f>
        <v>0.95</v>
      </c>
      <c r="AC25" s="415">
        <f>AA25*AB25</f>
        <v>869018.69823997875</v>
      </c>
      <c r="AD25" s="416">
        <f>Z25</f>
        <v>1</v>
      </c>
      <c r="AE25" s="415">
        <f>AC25*AD25</f>
        <v>869018.69823997875</v>
      </c>
      <c r="AF25" s="416">
        <f>AB25</f>
        <v>0.95</v>
      </c>
      <c r="AG25" s="415">
        <f>AE25*AF25</f>
        <v>825567.76332797983</v>
      </c>
      <c r="AH25" s="416">
        <f>AD25</f>
        <v>1</v>
      </c>
      <c r="AI25" s="415">
        <f>AG25*AH25</f>
        <v>825567.76332797983</v>
      </c>
      <c r="AJ25" s="416">
        <f>AF25</f>
        <v>0.95</v>
      </c>
      <c r="AK25" s="415">
        <f>AI25*AJ25</f>
        <v>784289.37516158086</v>
      </c>
      <c r="AL25" s="416">
        <f>AH25</f>
        <v>1</v>
      </c>
      <c r="AM25" s="415">
        <f>AK25*AL25</f>
        <v>784289.37516158086</v>
      </c>
      <c r="AN25" s="316">
        <f>G25+I25+M25+Q25+U25+Y25+AC25+AG25+AK25</f>
        <v>8742313.1919299625</v>
      </c>
      <c r="AP25" s="417">
        <f>AJ25</f>
        <v>0.95</v>
      </c>
      <c r="AQ25" s="415">
        <f>AM25*AP25</f>
        <v>745074.90640350175</v>
      </c>
      <c r="AR25" s="318"/>
      <c r="AS25" s="319"/>
      <c r="AT25" s="418" t="s">
        <v>325</v>
      </c>
      <c r="AW25" s="370"/>
      <c r="BB25" s="405" t="s">
        <v>321</v>
      </c>
      <c r="BC25" s="406">
        <f t="shared" ref="BC25:BC35" si="2">BC24+1</f>
        <v>2018</v>
      </c>
      <c r="BD25" s="400">
        <f t="shared" ref="BD25:BD35" si="3">BD24+BF24</f>
        <v>79367934864375</v>
      </c>
      <c r="BE25" s="412">
        <f t="shared" ref="BE25:BE35" si="4">BE24</f>
        <v>2.5000000000000001E-2</v>
      </c>
      <c r="BF25" s="400">
        <f t="shared" ref="BF25:BF35" si="5">BD25*BE25</f>
        <v>1984198371609.375</v>
      </c>
      <c r="BH25" s="53"/>
      <c r="BI25" s="238">
        <f t="shared" ref="BI25:BI35" si="6">BI24+1</f>
        <v>2018</v>
      </c>
      <c r="BJ25" s="33">
        <f>BJ20</f>
        <v>10737418.24</v>
      </c>
      <c r="BK25" s="397">
        <v>64</v>
      </c>
      <c r="BL25" s="408">
        <f t="shared" si="0"/>
        <v>687194767.36000001</v>
      </c>
      <c r="BM25" s="399">
        <v>2.5000000000000001E-2</v>
      </c>
      <c r="BN25" s="399"/>
      <c r="BO25" s="33">
        <f t="shared" si="1"/>
        <v>17179869.184</v>
      </c>
      <c r="BP25" s="419" t="s">
        <v>2</v>
      </c>
      <c r="BQ25" s="33">
        <f t="shared" ref="BQ25:BQ55" si="7">BO25</f>
        <v>17179869.184</v>
      </c>
      <c r="BR25" s="25">
        <f t="shared" ref="BR25:BR35" si="8">BQ25+BR24-BV25</f>
        <v>17179869.184</v>
      </c>
      <c r="BS25" s="420">
        <v>0.125</v>
      </c>
      <c r="BT25" s="421">
        <f>BR25*BS25</f>
        <v>2147483.648</v>
      </c>
      <c r="BU25" s="33">
        <f>AN58</f>
        <v>1964262597.5583341</v>
      </c>
      <c r="BV25" s="400">
        <f t="shared" ref="BV25:BV35" si="9">BL25*BN25</f>
        <v>0</v>
      </c>
      <c r="BW25" s="237">
        <f t="shared" ref="BW25:BW55" si="10">BW24+1</f>
        <v>2018</v>
      </c>
    </row>
    <row r="26" spans="1:77" ht="19.2" thickBot="1" x14ac:dyDescent="0.5">
      <c r="C26" s="140"/>
      <c r="D26" s="422" t="s">
        <v>95</v>
      </c>
      <c r="E26" s="13"/>
      <c r="F26" s="423"/>
      <c r="G26" s="424" t="s">
        <v>326</v>
      </c>
      <c r="H26" s="13"/>
      <c r="I26" s="425" t="s">
        <v>326</v>
      </c>
      <c r="J26" s="140"/>
      <c r="K26" s="15"/>
      <c r="L26" s="13"/>
      <c r="M26" s="425" t="s">
        <v>326</v>
      </c>
      <c r="N26" s="140"/>
      <c r="O26" s="15"/>
      <c r="P26" s="13"/>
      <c r="Q26" s="425" t="s">
        <v>326</v>
      </c>
      <c r="R26" s="140"/>
      <c r="S26" s="15"/>
      <c r="T26" s="13"/>
      <c r="U26" s="425" t="s">
        <v>326</v>
      </c>
      <c r="V26" s="140"/>
      <c r="W26" s="15"/>
      <c r="X26" s="13"/>
      <c r="Y26" s="425" t="s">
        <v>326</v>
      </c>
      <c r="Z26" s="140"/>
      <c r="AA26" s="15"/>
      <c r="AB26" s="13"/>
      <c r="AC26" s="425" t="s">
        <v>326</v>
      </c>
      <c r="AD26" s="140"/>
      <c r="AE26" s="15"/>
      <c r="AF26" s="13"/>
      <c r="AG26" s="425" t="s">
        <v>326</v>
      </c>
      <c r="AH26" s="140"/>
      <c r="AI26" s="15"/>
      <c r="AJ26" s="13"/>
      <c r="AK26" s="425" t="s">
        <v>326</v>
      </c>
      <c r="AL26" s="140"/>
      <c r="AM26" s="15"/>
      <c r="AN26" s="300"/>
      <c r="AP26" s="140"/>
      <c r="AQ26" s="425" t="s">
        <v>326</v>
      </c>
      <c r="AR26" s="318"/>
      <c r="AS26" s="318"/>
      <c r="AT26" s="418" t="s">
        <v>327</v>
      </c>
      <c r="AW26" s="370"/>
      <c r="BB26" s="405" t="s">
        <v>321</v>
      </c>
      <c r="BC26" s="406">
        <f t="shared" si="2"/>
        <v>2019</v>
      </c>
      <c r="BD26" s="400">
        <f t="shared" si="3"/>
        <v>81352133235984.375</v>
      </c>
      <c r="BE26" s="412">
        <f t="shared" si="4"/>
        <v>2.5000000000000001E-2</v>
      </c>
      <c r="BF26" s="400">
        <f t="shared" si="5"/>
        <v>2033803330899.6094</v>
      </c>
      <c r="BH26" s="53"/>
      <c r="BI26" s="238">
        <f t="shared" si="6"/>
        <v>2019</v>
      </c>
      <c r="BJ26" s="33">
        <f>BJ20</f>
        <v>10737418.24</v>
      </c>
      <c r="BK26" s="397">
        <v>64</v>
      </c>
      <c r="BL26" s="408">
        <f t="shared" si="0"/>
        <v>687194767.36000001</v>
      </c>
      <c r="BM26" s="399">
        <v>0.2</v>
      </c>
      <c r="BN26" s="399"/>
      <c r="BO26" s="33">
        <f t="shared" si="1"/>
        <v>137438953.472</v>
      </c>
      <c r="BP26" s="419" t="s">
        <v>2</v>
      </c>
      <c r="BQ26" s="33">
        <f t="shared" si="7"/>
        <v>137438953.472</v>
      </c>
      <c r="BR26" s="25">
        <f t="shared" si="8"/>
        <v>154618822.65600002</v>
      </c>
      <c r="BS26" s="420">
        <f>BS25</f>
        <v>0.125</v>
      </c>
      <c r="BT26" s="421">
        <f t="shared" ref="BT26:BT55" si="11">BR26*BS26</f>
        <v>19327352.832000002</v>
      </c>
      <c r="BU26" s="33">
        <f>BU25</f>
        <v>1964262597.5583341</v>
      </c>
      <c r="BV26" s="400">
        <f t="shared" si="9"/>
        <v>0</v>
      </c>
      <c r="BW26" s="237">
        <f t="shared" si="10"/>
        <v>2019</v>
      </c>
    </row>
    <row r="27" spans="1:77" ht="19.2" thickBot="1" x14ac:dyDescent="0.5">
      <c r="C27" s="140"/>
      <c r="D27" s="426" t="s">
        <v>328</v>
      </c>
      <c r="E27" s="13"/>
      <c r="F27" s="427">
        <v>0.25</v>
      </c>
      <c r="G27" s="428">
        <f>E21*F27</f>
        <v>1477738.2075</v>
      </c>
      <c r="H27" s="429">
        <v>0</v>
      </c>
      <c r="I27" s="428">
        <f>G27*H27</f>
        <v>0</v>
      </c>
      <c r="J27" s="429">
        <v>1</v>
      </c>
      <c r="K27" s="430">
        <f>I27*J27</f>
        <v>0</v>
      </c>
      <c r="L27" s="431">
        <f>H27</f>
        <v>0</v>
      </c>
      <c r="M27" s="430">
        <f>K27*L27</f>
        <v>0</v>
      </c>
      <c r="N27" s="431">
        <f>J27</f>
        <v>1</v>
      </c>
      <c r="O27" s="430">
        <f>M27*N27</f>
        <v>0</v>
      </c>
      <c r="P27" s="431">
        <f>L27</f>
        <v>0</v>
      </c>
      <c r="Q27" s="430">
        <f>O27*P27</f>
        <v>0</v>
      </c>
      <c r="R27" s="431">
        <f>N27</f>
        <v>1</v>
      </c>
      <c r="S27" s="430">
        <f>Q27*R27</f>
        <v>0</v>
      </c>
      <c r="T27" s="431">
        <f>P27</f>
        <v>0</v>
      </c>
      <c r="U27" s="430">
        <f>S27*T27</f>
        <v>0</v>
      </c>
      <c r="V27" s="431">
        <f>R27</f>
        <v>1</v>
      </c>
      <c r="W27" s="430">
        <f>U27*V27</f>
        <v>0</v>
      </c>
      <c r="X27" s="431">
        <f>T27</f>
        <v>0</v>
      </c>
      <c r="Y27" s="430">
        <f>W27*X27</f>
        <v>0</v>
      </c>
      <c r="Z27" s="431">
        <f>V27</f>
        <v>1</v>
      </c>
      <c r="AA27" s="430">
        <f>Y27*Z27</f>
        <v>0</v>
      </c>
      <c r="AB27" s="431">
        <f>X27</f>
        <v>0</v>
      </c>
      <c r="AC27" s="430">
        <f>AA27*AB27</f>
        <v>0</v>
      </c>
      <c r="AD27" s="431">
        <f>Z27</f>
        <v>1</v>
      </c>
      <c r="AE27" s="430">
        <f>AC27*AD27</f>
        <v>0</v>
      </c>
      <c r="AF27" s="431">
        <f>AB27</f>
        <v>0</v>
      </c>
      <c r="AG27" s="430">
        <f>AE27*AF27</f>
        <v>0</v>
      </c>
      <c r="AH27" s="431">
        <f>AD27</f>
        <v>1</v>
      </c>
      <c r="AI27" s="430">
        <f>AG27*AH27</f>
        <v>0</v>
      </c>
      <c r="AJ27" s="431">
        <f>AF27</f>
        <v>0</v>
      </c>
      <c r="AK27" s="430">
        <f>AI27*AJ27</f>
        <v>0</v>
      </c>
      <c r="AL27" s="431">
        <f>AH27</f>
        <v>1</v>
      </c>
      <c r="AM27" s="430">
        <f>AK27*AL27</f>
        <v>0</v>
      </c>
      <c r="AN27" s="316">
        <f>G27+I27+M27+Q27+U27+Y27+AC27+AG27+AK27</f>
        <v>1477738.2075</v>
      </c>
      <c r="AP27" s="432">
        <f>AJ27</f>
        <v>0</v>
      </c>
      <c r="AQ27" s="430">
        <f>AM27*AP27</f>
        <v>0</v>
      </c>
      <c r="AR27" s="318"/>
      <c r="AS27" s="319"/>
      <c r="AT27" s="418" t="s">
        <v>329</v>
      </c>
      <c r="AW27" s="370"/>
      <c r="BB27" s="405" t="s">
        <v>321</v>
      </c>
      <c r="BC27" s="406">
        <f t="shared" si="2"/>
        <v>2020</v>
      </c>
      <c r="BD27" s="400">
        <f t="shared" si="3"/>
        <v>83385936566883.984</v>
      </c>
      <c r="BE27" s="412">
        <f t="shared" si="4"/>
        <v>2.5000000000000001E-2</v>
      </c>
      <c r="BF27" s="400">
        <f t="shared" si="5"/>
        <v>2084648414172.0996</v>
      </c>
      <c r="BG27" s="433" t="s">
        <v>330</v>
      </c>
      <c r="BH27" s="53"/>
      <c r="BI27" s="238">
        <f t="shared" si="6"/>
        <v>2020</v>
      </c>
      <c r="BJ27" s="33">
        <f>BJ20</f>
        <v>10737418.24</v>
      </c>
      <c r="BK27" s="397">
        <v>64</v>
      </c>
      <c r="BL27" s="408">
        <f t="shared" si="0"/>
        <v>687194767.36000001</v>
      </c>
      <c r="BM27" s="399">
        <v>1.5</v>
      </c>
      <c r="BN27" s="399"/>
      <c r="BO27" s="33">
        <f t="shared" si="1"/>
        <v>1030792151.04</v>
      </c>
      <c r="BP27" s="419" t="s">
        <v>2</v>
      </c>
      <c r="BQ27" s="33">
        <f t="shared" si="7"/>
        <v>1030792151.04</v>
      </c>
      <c r="BR27" s="25">
        <f t="shared" si="8"/>
        <v>1185410973.6960001</v>
      </c>
      <c r="BS27" s="420">
        <f t="shared" ref="BS27:BS31" si="12">BS26</f>
        <v>0.125</v>
      </c>
      <c r="BT27" s="421">
        <f t="shared" si="11"/>
        <v>148176371.71200001</v>
      </c>
      <c r="BU27" s="33">
        <f t="shared" ref="BU27:BU55" si="13">BU26</f>
        <v>1964262597.5583341</v>
      </c>
      <c r="BV27" s="400">
        <f t="shared" si="9"/>
        <v>0</v>
      </c>
      <c r="BW27" s="237">
        <f t="shared" si="10"/>
        <v>2020</v>
      </c>
    </row>
    <row r="28" spans="1:77" ht="18.600000000000001" x14ac:dyDescent="0.45">
      <c r="C28" s="140"/>
      <c r="D28" s="434" t="s">
        <v>90</v>
      </c>
      <c r="E28" s="13"/>
      <c r="F28" s="390"/>
      <c r="G28" s="345"/>
      <c r="H28" s="390"/>
      <c r="I28" s="393"/>
      <c r="J28" s="390"/>
      <c r="K28" s="393"/>
      <c r="L28" s="390"/>
      <c r="M28" s="393"/>
      <c r="N28" s="390"/>
      <c r="O28" s="393"/>
      <c r="P28" s="390"/>
      <c r="Q28" s="393"/>
      <c r="R28" s="390"/>
      <c r="S28" s="393"/>
      <c r="T28" s="390"/>
      <c r="U28" s="393"/>
      <c r="V28" s="390"/>
      <c r="W28" s="393"/>
      <c r="X28" s="390"/>
      <c r="Y28" s="393"/>
      <c r="Z28" s="390"/>
      <c r="AA28" s="393"/>
      <c r="AB28" s="390"/>
      <c r="AC28" s="393"/>
      <c r="AD28" s="390"/>
      <c r="AE28" s="393"/>
      <c r="AF28" s="390"/>
      <c r="AG28" s="393"/>
      <c r="AH28" s="390"/>
      <c r="AI28" s="393"/>
      <c r="AJ28" s="394"/>
      <c r="AK28" s="393"/>
      <c r="AL28" s="390"/>
      <c r="AM28" s="393"/>
      <c r="AN28" s="395"/>
      <c r="AP28" s="140"/>
      <c r="AQ28" s="15"/>
      <c r="AR28" s="318"/>
      <c r="AS28" s="319"/>
      <c r="AT28" s="435">
        <f>AQ5</f>
        <v>1732416385.9779203</v>
      </c>
      <c r="AW28" s="370"/>
      <c r="BB28" s="405" t="s">
        <v>321</v>
      </c>
      <c r="BC28" s="406">
        <f t="shared" si="2"/>
        <v>2021</v>
      </c>
      <c r="BD28" s="400">
        <f t="shared" si="3"/>
        <v>85470584981056.078</v>
      </c>
      <c r="BE28" s="412">
        <f t="shared" si="4"/>
        <v>2.5000000000000001E-2</v>
      </c>
      <c r="BF28" s="400">
        <f t="shared" si="5"/>
        <v>2136764624526.4021</v>
      </c>
      <c r="BH28" s="53"/>
      <c r="BI28" s="238">
        <f t="shared" si="6"/>
        <v>2021</v>
      </c>
      <c r="BJ28" s="33">
        <f>BJ20</f>
        <v>10737418.24</v>
      </c>
      <c r="BK28" s="397">
        <v>64</v>
      </c>
      <c r="BL28" s="408">
        <f t="shared" si="0"/>
        <v>687194767.36000001</v>
      </c>
      <c r="BM28" s="399">
        <v>1.25</v>
      </c>
      <c r="BN28" s="399"/>
      <c r="BO28" s="33">
        <f t="shared" si="1"/>
        <v>858993459.20000005</v>
      </c>
      <c r="BP28" s="419" t="s">
        <v>2</v>
      </c>
      <c r="BQ28" s="33">
        <f t="shared" si="7"/>
        <v>858993459.20000005</v>
      </c>
      <c r="BR28" s="25">
        <f t="shared" si="8"/>
        <v>2044404432.8960001</v>
      </c>
      <c r="BS28" s="420">
        <f t="shared" si="12"/>
        <v>0.125</v>
      </c>
      <c r="BT28" s="421">
        <f t="shared" si="11"/>
        <v>255550554.11200002</v>
      </c>
      <c r="BU28" s="33">
        <f t="shared" si="13"/>
        <v>1964262597.5583341</v>
      </c>
      <c r="BV28" s="400">
        <f t="shared" si="9"/>
        <v>0</v>
      </c>
      <c r="BW28" s="237">
        <f t="shared" si="10"/>
        <v>2021</v>
      </c>
    </row>
    <row r="29" spans="1:77" x14ac:dyDescent="0.3">
      <c r="A29" s="1" t="s">
        <v>331</v>
      </c>
      <c r="C29" s="140"/>
      <c r="D29" s="13"/>
      <c r="E29" s="13"/>
      <c r="F29" s="13"/>
      <c r="G29" s="13"/>
      <c r="H29" s="13"/>
      <c r="I29" s="15"/>
      <c r="J29" s="140"/>
      <c r="K29" s="15"/>
      <c r="L29" s="13"/>
      <c r="M29" s="15"/>
      <c r="N29" s="140"/>
      <c r="O29" s="15"/>
      <c r="P29" s="13"/>
      <c r="Q29" s="15"/>
      <c r="R29" s="140"/>
      <c r="S29" s="15"/>
      <c r="T29" s="13"/>
      <c r="U29" s="15"/>
      <c r="V29" s="140"/>
      <c r="W29" s="15"/>
      <c r="X29" s="13"/>
      <c r="Y29" s="15"/>
      <c r="Z29" s="140"/>
      <c r="AA29" s="15"/>
      <c r="AB29" s="13"/>
      <c r="AC29" s="15"/>
      <c r="AD29" s="140"/>
      <c r="AE29" s="15"/>
      <c r="AF29" s="13"/>
      <c r="AG29" s="15"/>
      <c r="AH29" s="140"/>
      <c r="AI29" s="15"/>
      <c r="AJ29" s="140"/>
      <c r="AK29" s="15"/>
      <c r="AL29" s="140"/>
      <c r="AM29" s="15"/>
      <c r="AN29" s="395">
        <f>SUM(AN10:AN27)</f>
        <v>149356516.00853738</v>
      </c>
      <c r="AP29" s="299"/>
      <c r="AQ29" s="316">
        <f>SUM(AQ10:AQ28)</f>
        <v>12603159.382448126</v>
      </c>
      <c r="AR29" s="436">
        <v>128</v>
      </c>
      <c r="AS29" s="437">
        <f>AQ29*AR29</f>
        <v>1613204400.9533601</v>
      </c>
      <c r="AT29" s="438">
        <f>AS29+AT28</f>
        <v>3345620786.9312801</v>
      </c>
      <c r="AU29" s="439" t="s">
        <v>332</v>
      </c>
      <c r="AW29" s="370"/>
      <c r="BB29" s="405" t="s">
        <v>321</v>
      </c>
      <c r="BC29" s="406">
        <f>BC28+1</f>
        <v>2022</v>
      </c>
      <c r="BD29" s="400">
        <f>BD28+BF28</f>
        <v>87607349605582.484</v>
      </c>
      <c r="BE29" s="412">
        <f>BE28</f>
        <v>2.5000000000000001E-2</v>
      </c>
      <c r="BF29" s="400">
        <f t="shared" si="5"/>
        <v>2190183740139.5623</v>
      </c>
      <c r="BH29" s="53"/>
      <c r="BI29" s="238">
        <f>BI28+1</f>
        <v>2022</v>
      </c>
      <c r="BJ29" s="33">
        <f>BJ20</f>
        <v>10737418.24</v>
      </c>
      <c r="BK29" s="397">
        <v>64</v>
      </c>
      <c r="BL29" s="408">
        <f t="shared" si="0"/>
        <v>687194767.36000001</v>
      </c>
      <c r="BM29" s="399">
        <v>2</v>
      </c>
      <c r="BN29" s="399"/>
      <c r="BO29" s="33">
        <f t="shared" si="1"/>
        <v>1374389534.72</v>
      </c>
      <c r="BP29" s="419" t="s">
        <v>2</v>
      </c>
      <c r="BQ29" s="33">
        <f t="shared" si="7"/>
        <v>1374389534.72</v>
      </c>
      <c r="BR29" s="25">
        <f t="shared" si="8"/>
        <v>3418793967.6160002</v>
      </c>
      <c r="BS29" s="420">
        <f t="shared" si="12"/>
        <v>0.125</v>
      </c>
      <c r="BT29" s="421">
        <f t="shared" si="11"/>
        <v>427349245.95200002</v>
      </c>
      <c r="BU29" s="33">
        <f t="shared" si="13"/>
        <v>1964262597.5583341</v>
      </c>
      <c r="BV29" s="400">
        <f t="shared" si="9"/>
        <v>0</v>
      </c>
      <c r="BW29" s="237">
        <f>BW28+1</f>
        <v>2022</v>
      </c>
    </row>
    <row r="30" spans="1:77" x14ac:dyDescent="0.3">
      <c r="C30" s="440"/>
      <c r="D30" s="35"/>
      <c r="E30" s="35"/>
      <c r="F30" s="35"/>
      <c r="G30" s="441">
        <f>SUM(G10:G29)</f>
        <v>21474836.48</v>
      </c>
      <c r="H30" s="442"/>
      <c r="I30" s="443">
        <f>SUM(I10:I29)</f>
        <v>18997243.358874999</v>
      </c>
      <c r="J30" s="440"/>
      <c r="K30" s="37"/>
      <c r="L30" s="65"/>
      <c r="M30" s="316">
        <f>SUM(M10:M29)</f>
        <v>18047381.190931246</v>
      </c>
      <c r="N30" s="440"/>
      <c r="O30" s="37"/>
      <c r="P30" s="444"/>
      <c r="Q30" s="443">
        <f>SUM(Q10:Q29)</f>
        <v>17145012.131384686</v>
      </c>
      <c r="R30" s="440"/>
      <c r="S30" s="37"/>
      <c r="T30" s="65"/>
      <c r="U30" s="316">
        <f>SUM(U10:U29)</f>
        <v>16287761.524815449</v>
      </c>
      <c r="V30" s="440"/>
      <c r="W30" s="37"/>
      <c r="X30" s="444"/>
      <c r="Y30" s="443">
        <f>SUM(Y10:Y29)</f>
        <v>15473373.448574675</v>
      </c>
      <c r="Z30" s="440"/>
      <c r="AA30" s="37"/>
      <c r="AB30" s="65"/>
      <c r="AC30" s="316">
        <f>SUM(AC10:AC29)</f>
        <v>14699704.776145941</v>
      </c>
      <c r="AD30" s="440"/>
      <c r="AE30" s="37"/>
      <c r="AF30" s="444"/>
      <c r="AG30" s="443">
        <f>SUM(AG10:AG29)</f>
        <v>13964719.537338644</v>
      </c>
      <c r="AH30" s="440"/>
      <c r="AI30" s="37"/>
      <c r="AJ30" s="299"/>
      <c r="AK30" s="316">
        <f>SUM(AK10:AK29)</f>
        <v>13266483.560471712</v>
      </c>
      <c r="AL30" s="440"/>
      <c r="AM30" s="37"/>
      <c r="AN30" s="316">
        <f>G30+I30+M30+Q30+U30+Y30+AC30+AG30+AK30</f>
        <v>149356516.00853735</v>
      </c>
      <c r="AT30" s="439" t="s">
        <v>332</v>
      </c>
      <c r="AW30" s="370"/>
      <c r="BB30" s="405" t="s">
        <v>321</v>
      </c>
      <c r="BC30" s="406">
        <f>BC29+1</f>
        <v>2023</v>
      </c>
      <c r="BD30" s="400">
        <f>BD29+BF29</f>
        <v>89797533345722.047</v>
      </c>
      <c r="BE30" s="412">
        <f>BE29</f>
        <v>2.5000000000000001E-2</v>
      </c>
      <c r="BF30" s="400">
        <f t="shared" si="5"/>
        <v>2244938333643.0513</v>
      </c>
      <c r="BH30" s="53"/>
      <c r="BI30" s="238">
        <f>BI29+1</f>
        <v>2023</v>
      </c>
      <c r="BJ30" s="33">
        <f>BJ20</f>
        <v>10737418.24</v>
      </c>
      <c r="BK30" s="397">
        <v>64</v>
      </c>
      <c r="BL30" s="408">
        <f t="shared" si="0"/>
        <v>687194767.36000001</v>
      </c>
      <c r="BM30" s="399">
        <v>3</v>
      </c>
      <c r="BN30" s="399"/>
      <c r="BO30" s="33">
        <f t="shared" si="1"/>
        <v>2061584302.0799999</v>
      </c>
      <c r="BP30" s="419" t="s">
        <v>2</v>
      </c>
      <c r="BQ30" s="33">
        <f t="shared" si="7"/>
        <v>2061584302.0799999</v>
      </c>
      <c r="BR30" s="25">
        <f t="shared" si="8"/>
        <v>5480378269.6960001</v>
      </c>
      <c r="BS30" s="420">
        <f t="shared" si="12"/>
        <v>0.125</v>
      </c>
      <c r="BT30" s="421">
        <f t="shared" si="11"/>
        <v>685047283.71200001</v>
      </c>
      <c r="BU30" s="33">
        <f t="shared" si="13"/>
        <v>1964262597.5583341</v>
      </c>
      <c r="BV30" s="400">
        <f t="shared" si="9"/>
        <v>0</v>
      </c>
      <c r="BW30" s="237">
        <f>BW29+1</f>
        <v>2023</v>
      </c>
    </row>
    <row r="31" spans="1:77" x14ac:dyDescent="0.3">
      <c r="I31" s="42"/>
      <c r="Q31" s="42"/>
      <c r="Y31" s="42"/>
      <c r="AN31" s="265" t="s">
        <v>266</v>
      </c>
      <c r="AP31" s="51" t="s">
        <v>333</v>
      </c>
      <c r="AQ31" s="445">
        <f>AN34</f>
        <v>6.9549547512334486</v>
      </c>
      <c r="AR31" s="50"/>
      <c r="AS31" s="50" t="s">
        <v>334</v>
      </c>
      <c r="AT31" s="1">
        <f>'[1]Tab 2024 - ŔÉŚ 1'!AT29</f>
        <v>1347906493.0924902</v>
      </c>
      <c r="AU31" s="1" t="s">
        <v>335</v>
      </c>
      <c r="AW31" s="370"/>
      <c r="BB31" s="405" t="s">
        <v>321</v>
      </c>
      <c r="BC31" s="406">
        <f t="shared" si="2"/>
        <v>2024</v>
      </c>
      <c r="BD31" s="400">
        <f t="shared" si="3"/>
        <v>92042471679365.094</v>
      </c>
      <c r="BE31" s="412">
        <f t="shared" si="4"/>
        <v>2.5000000000000001E-2</v>
      </c>
      <c r="BF31" s="400">
        <f t="shared" si="5"/>
        <v>2301061791984.1274</v>
      </c>
      <c r="BG31" s="433" t="s">
        <v>336</v>
      </c>
      <c r="BH31" s="53"/>
      <c r="BI31" s="238">
        <f t="shared" si="6"/>
        <v>2024</v>
      </c>
      <c r="BJ31" s="33">
        <f>BJ20</f>
        <v>10737418.24</v>
      </c>
      <c r="BK31" s="397">
        <v>64</v>
      </c>
      <c r="BL31" s="408">
        <f t="shared" si="0"/>
        <v>687194767.36000001</v>
      </c>
      <c r="BM31" s="399">
        <v>8</v>
      </c>
      <c r="BN31" s="399"/>
      <c r="BO31" s="33">
        <f t="shared" si="1"/>
        <v>5497558138.8800001</v>
      </c>
      <c r="BP31" s="419" t="s">
        <v>2</v>
      </c>
      <c r="BQ31" s="33">
        <f t="shared" si="7"/>
        <v>5497558138.8800001</v>
      </c>
      <c r="BR31" s="25">
        <f t="shared" si="8"/>
        <v>10977936408.576</v>
      </c>
      <c r="BS31" s="420">
        <f t="shared" si="12"/>
        <v>0.125</v>
      </c>
      <c r="BT31" s="446">
        <f t="shared" si="11"/>
        <v>1372242051.072</v>
      </c>
      <c r="BU31" s="33">
        <f t="shared" si="13"/>
        <v>1964262597.5583341</v>
      </c>
      <c r="BV31" s="400">
        <f t="shared" si="9"/>
        <v>0</v>
      </c>
      <c r="BW31" s="237">
        <f t="shared" si="10"/>
        <v>2024</v>
      </c>
      <c r="BX31" s="447">
        <v>0.125</v>
      </c>
      <c r="BY31" s="54">
        <f>BT31*BS31</f>
        <v>171530256.384</v>
      </c>
    </row>
    <row r="32" spans="1:77" x14ac:dyDescent="0.3">
      <c r="A32" s="16"/>
      <c r="B32" s="16"/>
      <c r="I32" s="16"/>
      <c r="AM32" s="448" t="s">
        <v>337</v>
      </c>
      <c r="AN32" s="449">
        <f>E8</f>
        <v>21474836.48</v>
      </c>
      <c r="AP32" s="450">
        <f>AN47</f>
        <v>5497558138.8800001</v>
      </c>
      <c r="AQ32" s="451">
        <f>AP32*AN34</f>
        <v>38235268098.18557</v>
      </c>
      <c r="AR32" s="168">
        <f>AO49</f>
        <v>0.52</v>
      </c>
      <c r="AS32" s="25">
        <f>AQ32*AR32</f>
        <v>19882339411.056496</v>
      </c>
      <c r="AT32" s="43">
        <f>AT29/AT31</f>
        <v>2.4820867056255893</v>
      </c>
      <c r="AW32" s="370"/>
      <c r="BB32" s="452" t="s">
        <v>321</v>
      </c>
      <c r="BC32" s="81">
        <f>BC31+1</f>
        <v>2025</v>
      </c>
      <c r="BD32" s="25">
        <f>BD31+BF31</f>
        <v>94343533471349.219</v>
      </c>
      <c r="BE32" s="453">
        <f>BE31</f>
        <v>2.5000000000000001E-2</v>
      </c>
      <c r="BF32" s="25">
        <f t="shared" si="5"/>
        <v>2358588336783.7305</v>
      </c>
      <c r="BH32" s="452" t="s">
        <v>338</v>
      </c>
      <c r="BI32" s="81">
        <f>BI31+1</f>
        <v>2025</v>
      </c>
      <c r="BJ32" s="25">
        <f>BJ20</f>
        <v>10737418.24</v>
      </c>
      <c r="BK32" s="183">
        <v>64</v>
      </c>
      <c r="BL32" s="292">
        <f t="shared" si="0"/>
        <v>687194767.36000001</v>
      </c>
      <c r="BM32" s="454"/>
      <c r="BN32" s="454"/>
      <c r="BO32" s="25">
        <f t="shared" si="1"/>
        <v>0</v>
      </c>
      <c r="BQ32" s="25">
        <f t="shared" si="7"/>
        <v>0</v>
      </c>
      <c r="BR32" s="25">
        <f t="shared" si="8"/>
        <v>10977936408.576</v>
      </c>
      <c r="BS32" s="453">
        <f>BS31</f>
        <v>0.125</v>
      </c>
      <c r="BT32" s="455">
        <f t="shared" si="11"/>
        <v>1372242051.072</v>
      </c>
      <c r="BU32" s="25">
        <f t="shared" si="13"/>
        <v>1964262597.5583341</v>
      </c>
      <c r="BV32" s="437">
        <f t="shared" si="9"/>
        <v>0</v>
      </c>
      <c r="BW32" s="97">
        <f>BW31+1</f>
        <v>2025</v>
      </c>
    </row>
    <row r="33" spans="1:75" x14ac:dyDescent="0.3">
      <c r="I33" s="16"/>
      <c r="J33" s="3"/>
      <c r="K33" s="16"/>
      <c r="AM33" s="140" t="s">
        <v>339</v>
      </c>
      <c r="AN33" s="437">
        <f>AN29</f>
        <v>149356516.00853738</v>
      </c>
      <c r="AQ33" s="456"/>
      <c r="AS33" s="457"/>
      <c r="AT33" s="1">
        <f>AT29-AT28</f>
        <v>1613204400.9533598</v>
      </c>
      <c r="AW33" s="370"/>
      <c r="BB33" s="452" t="s">
        <v>321</v>
      </c>
      <c r="BC33" s="81">
        <f t="shared" si="2"/>
        <v>2026</v>
      </c>
      <c r="BD33" s="25">
        <f t="shared" si="3"/>
        <v>96702121808132.953</v>
      </c>
      <c r="BE33" s="453">
        <f t="shared" si="4"/>
        <v>2.5000000000000001E-2</v>
      </c>
      <c r="BF33" s="25">
        <f t="shared" si="5"/>
        <v>2417553045203.3237</v>
      </c>
      <c r="BH33" s="452"/>
      <c r="BI33" s="81">
        <f t="shared" si="6"/>
        <v>2026</v>
      </c>
      <c r="BJ33" s="25">
        <f>BJ20</f>
        <v>10737418.24</v>
      </c>
      <c r="BK33" s="183">
        <v>64</v>
      </c>
      <c r="BL33" s="292">
        <f t="shared" si="0"/>
        <v>687194767.36000001</v>
      </c>
      <c r="BM33" s="454"/>
      <c r="BN33" s="454"/>
      <c r="BO33" s="25">
        <f t="shared" si="1"/>
        <v>0</v>
      </c>
      <c r="BQ33" s="25">
        <f t="shared" si="7"/>
        <v>0</v>
      </c>
      <c r="BR33" s="25">
        <f t="shared" si="8"/>
        <v>10977936408.576</v>
      </c>
      <c r="BS33" s="453">
        <f>BS32</f>
        <v>0.125</v>
      </c>
      <c r="BT33" s="455">
        <f t="shared" si="11"/>
        <v>1372242051.072</v>
      </c>
      <c r="BU33" s="25">
        <f t="shared" si="13"/>
        <v>1964262597.5583341</v>
      </c>
      <c r="BV33" s="437">
        <f t="shared" si="9"/>
        <v>0</v>
      </c>
      <c r="BW33" s="97">
        <f t="shared" si="10"/>
        <v>2026</v>
      </c>
    </row>
    <row r="34" spans="1:75" x14ac:dyDescent="0.3">
      <c r="A34" s="16"/>
      <c r="B34" s="16"/>
      <c r="C34" s="458" t="s">
        <v>340</v>
      </c>
      <c r="D34" s="459" t="s">
        <v>341</v>
      </c>
      <c r="E34" s="9"/>
      <c r="F34" s="9"/>
      <c r="G34" s="11"/>
      <c r="AM34" s="448" t="s">
        <v>342</v>
      </c>
      <c r="AN34" s="460">
        <f>AN33/AN32</f>
        <v>6.9549547512334486</v>
      </c>
      <c r="AO34" s="461"/>
      <c r="AP34" s="461" t="s">
        <v>308</v>
      </c>
      <c r="AQ34" s="456" t="s">
        <v>343</v>
      </c>
      <c r="AR34" s="461"/>
      <c r="AS34" s="457"/>
      <c r="AW34" s="370"/>
      <c r="BB34" s="452" t="s">
        <v>321</v>
      </c>
      <c r="BC34" s="81">
        <f t="shared" si="2"/>
        <v>2027</v>
      </c>
      <c r="BD34" s="25">
        <f t="shared" si="3"/>
        <v>99119674853336.281</v>
      </c>
      <c r="BE34" s="453">
        <f t="shared" si="4"/>
        <v>2.5000000000000001E-2</v>
      </c>
      <c r="BF34" s="25">
        <f t="shared" si="5"/>
        <v>2477991871333.4072</v>
      </c>
      <c r="BH34" s="50"/>
      <c r="BI34" s="81">
        <f t="shared" si="6"/>
        <v>2027</v>
      </c>
      <c r="BJ34" s="25">
        <f>BJ20</f>
        <v>10737418.24</v>
      </c>
      <c r="BK34" s="183">
        <v>64</v>
      </c>
      <c r="BL34" s="292">
        <f t="shared" si="0"/>
        <v>687194767.36000001</v>
      </c>
      <c r="BM34" s="454">
        <v>8</v>
      </c>
      <c r="BN34" s="454"/>
      <c r="BO34" s="25">
        <f t="shared" si="1"/>
        <v>5497558138.8800001</v>
      </c>
      <c r="BQ34" s="25">
        <f t="shared" si="7"/>
        <v>5497558138.8800001</v>
      </c>
      <c r="BR34" s="25">
        <f t="shared" si="8"/>
        <v>16475494547.456001</v>
      </c>
      <c r="BS34" s="453">
        <f t="shared" ref="BS34:BS55" si="14">BS33</f>
        <v>0.125</v>
      </c>
      <c r="BT34" s="455">
        <f t="shared" si="11"/>
        <v>2059436818.4320002</v>
      </c>
      <c r="BU34" s="25">
        <f t="shared" si="13"/>
        <v>1964262597.5583341</v>
      </c>
      <c r="BV34" s="437">
        <f t="shared" si="9"/>
        <v>0</v>
      </c>
      <c r="BW34" s="97">
        <f t="shared" si="10"/>
        <v>2027</v>
      </c>
    </row>
    <row r="35" spans="1:75" x14ac:dyDescent="0.3">
      <c r="A35" s="16"/>
      <c r="B35" s="16"/>
      <c r="C35" s="140" t="s">
        <v>344</v>
      </c>
      <c r="D35" s="245" t="s">
        <v>345</v>
      </c>
      <c r="E35" s="13" t="s">
        <v>346</v>
      </c>
      <c r="F35" s="13"/>
      <c r="G35" s="15"/>
      <c r="AL35" s="38"/>
      <c r="AM35" s="448" t="s">
        <v>313</v>
      </c>
      <c r="AN35" s="462">
        <f>E11+E5</f>
        <v>5497558138.8800001</v>
      </c>
      <c r="AO35" s="370"/>
      <c r="AP35" s="462">
        <f>BO31</f>
        <v>5497558138.8800001</v>
      </c>
      <c r="AQ35" s="462">
        <f>AP35-AN35</f>
        <v>0</v>
      </c>
      <c r="AR35" s="370"/>
      <c r="AS35" s="463"/>
      <c r="AT35" s="370"/>
      <c r="AU35" s="370"/>
      <c r="AV35" s="370"/>
      <c r="AW35" s="370"/>
      <c r="AX35" s="46"/>
      <c r="AY35" s="46"/>
      <c r="AZ35" s="46"/>
      <c r="BA35" s="46"/>
      <c r="BB35" s="452" t="s">
        <v>321</v>
      </c>
      <c r="BC35" s="81">
        <f t="shared" si="2"/>
        <v>2028</v>
      </c>
      <c r="BD35" s="25">
        <f t="shared" si="3"/>
        <v>101597666724669.69</v>
      </c>
      <c r="BE35" s="453">
        <f t="shared" si="4"/>
        <v>2.5000000000000001E-2</v>
      </c>
      <c r="BF35" s="25">
        <f t="shared" si="5"/>
        <v>2539941668116.7422</v>
      </c>
      <c r="BH35" s="50"/>
      <c r="BI35" s="81">
        <f t="shared" si="6"/>
        <v>2028</v>
      </c>
      <c r="BJ35" s="25">
        <f>BJ20</f>
        <v>10737418.24</v>
      </c>
      <c r="BK35" s="183">
        <v>64</v>
      </c>
      <c r="BL35" s="292">
        <f t="shared" si="0"/>
        <v>687194767.36000001</v>
      </c>
      <c r="BM35" s="454"/>
      <c r="BN35" s="454"/>
      <c r="BO35" s="25">
        <f t="shared" si="1"/>
        <v>0</v>
      </c>
      <c r="BQ35" s="25">
        <f t="shared" si="7"/>
        <v>0</v>
      </c>
      <c r="BR35" s="25">
        <f t="shared" si="8"/>
        <v>16475494547.456001</v>
      </c>
      <c r="BS35" s="453">
        <f t="shared" si="14"/>
        <v>0.125</v>
      </c>
      <c r="BT35" s="455">
        <f t="shared" si="11"/>
        <v>2059436818.4320002</v>
      </c>
      <c r="BU35" s="25">
        <f t="shared" si="13"/>
        <v>1964262597.5583341</v>
      </c>
      <c r="BV35" s="437">
        <f t="shared" si="9"/>
        <v>0</v>
      </c>
      <c r="BW35" s="97">
        <f t="shared" si="10"/>
        <v>2028</v>
      </c>
    </row>
    <row r="36" spans="1:75" x14ac:dyDescent="0.3">
      <c r="A36" s="16"/>
      <c r="B36" s="16"/>
      <c r="C36" s="464">
        <v>32</v>
      </c>
      <c r="D36" s="408">
        <f>'[1]POP Dimensions'!J15</f>
        <v>21474836.48</v>
      </c>
      <c r="E36" s="408">
        <f>C36*D36</f>
        <v>687194767.36000001</v>
      </c>
      <c r="F36" s="398"/>
      <c r="G36" s="465" t="s">
        <v>344</v>
      </c>
      <c r="AL36" s="38"/>
      <c r="AM36" s="241" t="s">
        <v>347</v>
      </c>
      <c r="AN36" s="466">
        <v>0</v>
      </c>
      <c r="AO36" s="46"/>
      <c r="AP36" s="467"/>
      <c r="AQ36" s="467"/>
      <c r="AR36" s="46"/>
      <c r="AS36" s="457"/>
      <c r="AT36" s="46">
        <f>AT29*2</f>
        <v>6691241573.8625603</v>
      </c>
      <c r="AU36" s="46"/>
      <c r="AV36" s="468">
        <f>AS47*AX47</f>
        <v>230186948810.73392</v>
      </c>
      <c r="AW36" s="469" t="s">
        <v>56</v>
      </c>
      <c r="AX36" s="46"/>
      <c r="AY36" s="46"/>
      <c r="AZ36" s="46"/>
      <c r="BA36" s="46"/>
      <c r="BB36" s="452" t="s">
        <v>321</v>
      </c>
      <c r="BC36" s="81">
        <f>BC35+1</f>
        <v>2029</v>
      </c>
      <c r="BD36" s="25">
        <f>BD35+BF35</f>
        <v>104137608392786.44</v>
      </c>
      <c r="BE36" s="453">
        <f>BE35</f>
        <v>2.5000000000000001E-2</v>
      </c>
      <c r="BF36" s="25">
        <f>BD36*BE36</f>
        <v>2603440209819.6611</v>
      </c>
      <c r="BH36" s="50"/>
      <c r="BI36" s="81">
        <f>BI35+1</f>
        <v>2029</v>
      </c>
      <c r="BJ36" s="25">
        <f>BJ20</f>
        <v>10737418.24</v>
      </c>
      <c r="BK36" s="183">
        <v>64</v>
      </c>
      <c r="BL36" s="292">
        <f>BK36*BJ36</f>
        <v>687194767.36000001</v>
      </c>
      <c r="BM36" s="454"/>
      <c r="BN36" s="454"/>
      <c r="BO36" s="25">
        <f>BL36*BM36</f>
        <v>0</v>
      </c>
      <c r="BQ36" s="25">
        <f t="shared" si="7"/>
        <v>0</v>
      </c>
      <c r="BR36" s="25">
        <f>BQ36+BR35-BV36</f>
        <v>16475494547.456001</v>
      </c>
      <c r="BS36" s="453">
        <f t="shared" si="14"/>
        <v>0.125</v>
      </c>
      <c r="BT36" s="455">
        <f t="shared" si="11"/>
        <v>2059436818.4320002</v>
      </c>
      <c r="BU36" s="25">
        <f t="shared" si="13"/>
        <v>1964262597.5583341</v>
      </c>
      <c r="BV36" s="437">
        <f>BL36*BN36</f>
        <v>0</v>
      </c>
      <c r="BW36" s="97">
        <f t="shared" si="10"/>
        <v>2029</v>
      </c>
    </row>
    <row r="37" spans="1:75" x14ac:dyDescent="0.3">
      <c r="A37" s="16"/>
      <c r="B37" s="16"/>
      <c r="C37" s="470">
        <f>C36*2</f>
        <v>64</v>
      </c>
      <c r="D37" s="471">
        <f>D36</f>
        <v>21474836.48</v>
      </c>
      <c r="E37" s="471">
        <f t="shared" ref="E37:E43" si="15">C37*D37</f>
        <v>1374389534.72</v>
      </c>
      <c r="F37" s="472"/>
      <c r="G37" s="473" t="s">
        <v>344</v>
      </c>
      <c r="AL37" s="38"/>
      <c r="AM37" s="241" t="s">
        <v>348</v>
      </c>
      <c r="AN37" s="466">
        <v>0</v>
      </c>
      <c r="AO37" s="46"/>
      <c r="AP37" s="467"/>
      <c r="AQ37" s="467"/>
      <c r="AR37" s="46"/>
      <c r="AS37" s="457"/>
      <c r="AT37" s="46"/>
      <c r="AU37" s="46"/>
      <c r="AV37" s="468"/>
      <c r="AW37" s="469"/>
      <c r="AX37" s="46"/>
      <c r="AY37" s="46"/>
      <c r="AZ37" s="46"/>
      <c r="BA37" s="46"/>
      <c r="BB37" s="452" t="s">
        <v>321</v>
      </c>
      <c r="BC37" s="81">
        <f>BC36+1</f>
        <v>2030</v>
      </c>
      <c r="BD37" s="25">
        <f>BD36+BF36</f>
        <v>106741048602606.09</v>
      </c>
      <c r="BE37" s="453">
        <f>BE36</f>
        <v>2.5000000000000001E-2</v>
      </c>
      <c r="BF37" s="25">
        <f>BD37*BE37</f>
        <v>2668526215065.1523</v>
      </c>
      <c r="BH37" s="50"/>
      <c r="BI37" s="81">
        <f>BI36+1</f>
        <v>2030</v>
      </c>
      <c r="BJ37" s="25">
        <f>BJ20</f>
        <v>10737418.24</v>
      </c>
      <c r="BK37" s="183">
        <v>64</v>
      </c>
      <c r="BL37" s="292">
        <f t="shared" ref="BL37:BL55" si="16">BK37*BJ37</f>
        <v>687194767.36000001</v>
      </c>
      <c r="BM37" s="454"/>
      <c r="BN37" s="454"/>
      <c r="BO37" s="25">
        <f t="shared" ref="BO37:BO55" si="17">BL37*BM37</f>
        <v>0</v>
      </c>
      <c r="BQ37" s="25">
        <f t="shared" si="7"/>
        <v>0</v>
      </c>
      <c r="BR37" s="25">
        <f>BQ37+BR36-BV37</f>
        <v>16475494547.456001</v>
      </c>
      <c r="BS37" s="453">
        <f t="shared" si="14"/>
        <v>0.125</v>
      </c>
      <c r="BT37" s="455">
        <f t="shared" si="11"/>
        <v>2059436818.4320002</v>
      </c>
      <c r="BU37" s="25">
        <f t="shared" si="13"/>
        <v>1964262597.5583341</v>
      </c>
      <c r="BV37" s="437">
        <f>BL37*BN37</f>
        <v>0</v>
      </c>
      <c r="BW37" s="97">
        <f t="shared" si="10"/>
        <v>2030</v>
      </c>
    </row>
    <row r="38" spans="1:75" x14ac:dyDescent="0.3">
      <c r="A38" s="16"/>
      <c r="B38" s="16"/>
      <c r="C38" s="474">
        <f>C37*2</f>
        <v>128</v>
      </c>
      <c r="D38" s="292">
        <f t="shared" ref="D38:D43" si="18">D37</f>
        <v>21474836.48</v>
      </c>
      <c r="E38" s="292">
        <f t="shared" si="15"/>
        <v>2748779069.4400001</v>
      </c>
      <c r="F38" s="475"/>
      <c r="G38" s="300" t="s">
        <v>344</v>
      </c>
      <c r="AI38" s="476" t="s">
        <v>349</v>
      </c>
      <c r="AJ38" s="477"/>
      <c r="AK38" s="477"/>
      <c r="AL38" s="477"/>
      <c r="AM38" s="478" t="s">
        <v>350</v>
      </c>
      <c r="AN38" s="479">
        <v>0</v>
      </c>
      <c r="AO38" s="46"/>
      <c r="AP38" s="46"/>
      <c r="AQ38" s="439"/>
      <c r="AR38" s="46"/>
      <c r="AS38" s="457"/>
      <c r="BB38" s="452" t="s">
        <v>321</v>
      </c>
      <c r="BC38" s="81">
        <f>BC37+1</f>
        <v>2031</v>
      </c>
      <c r="BD38" s="25">
        <f>BD37+BF37</f>
        <v>109409574817671.25</v>
      </c>
      <c r="BE38" s="453">
        <f>BE37</f>
        <v>2.5000000000000001E-2</v>
      </c>
      <c r="BF38" s="25">
        <f>BD38*BE38</f>
        <v>2735239370441.7813</v>
      </c>
      <c r="BH38" s="50"/>
      <c r="BI38" s="81">
        <f t="shared" ref="BI38:BI55" si="19">BI37+1</f>
        <v>2031</v>
      </c>
      <c r="BJ38" s="25">
        <f>BJ20</f>
        <v>10737418.24</v>
      </c>
      <c r="BK38" s="183">
        <v>64</v>
      </c>
      <c r="BL38" s="292">
        <f t="shared" si="16"/>
        <v>687194767.36000001</v>
      </c>
      <c r="BM38" s="454"/>
      <c r="BN38" s="454"/>
      <c r="BO38" s="25">
        <f t="shared" si="17"/>
        <v>0</v>
      </c>
      <c r="BQ38" s="25">
        <f t="shared" si="7"/>
        <v>0</v>
      </c>
      <c r="BR38" s="25">
        <f t="shared" ref="BR38:BR55" si="20">BQ38+BR37-BV38</f>
        <v>16475494547.456001</v>
      </c>
      <c r="BS38" s="453">
        <f t="shared" si="14"/>
        <v>0.125</v>
      </c>
      <c r="BT38" s="455">
        <f t="shared" si="11"/>
        <v>2059436818.4320002</v>
      </c>
      <c r="BU38" s="25">
        <f t="shared" si="13"/>
        <v>1964262597.5583341</v>
      </c>
      <c r="BV38" s="437">
        <f t="shared" ref="BV38:BV55" si="21">BL38*BN38</f>
        <v>0</v>
      </c>
      <c r="BW38" s="97">
        <f t="shared" si="10"/>
        <v>2031</v>
      </c>
    </row>
    <row r="39" spans="1:75" x14ac:dyDescent="0.3">
      <c r="A39" s="16"/>
      <c r="B39" s="16"/>
      <c r="C39" s="464">
        <f>C38*2</f>
        <v>256</v>
      </c>
      <c r="D39" s="408">
        <f t="shared" si="18"/>
        <v>21474836.48</v>
      </c>
      <c r="E39" s="408">
        <f t="shared" si="15"/>
        <v>5497558138.8800001</v>
      </c>
      <c r="F39" s="398"/>
      <c r="G39" s="465" t="s">
        <v>344</v>
      </c>
      <c r="AI39" s="480" t="s">
        <v>351</v>
      </c>
      <c r="AM39" s="481" t="s">
        <v>352</v>
      </c>
      <c r="AN39" s="479">
        <v>0</v>
      </c>
      <c r="AO39" s="46"/>
      <c r="AP39" s="46"/>
      <c r="AQ39" s="439"/>
      <c r="AR39" s="46"/>
      <c r="AS39" s="457"/>
      <c r="AV39" s="468"/>
      <c r="AW39" s="469"/>
      <c r="BB39" s="452" t="s">
        <v>321</v>
      </c>
      <c r="BC39" s="81">
        <f>BC38+1</f>
        <v>2032</v>
      </c>
      <c r="BD39" s="25">
        <f>BD38+BF38</f>
        <v>112144814188113.03</v>
      </c>
      <c r="BE39" s="453">
        <f>BE38</f>
        <v>2.5000000000000001E-2</v>
      </c>
      <c r="BF39" s="25">
        <f>BD39*BE39</f>
        <v>2803620354702.8262</v>
      </c>
      <c r="BG39" s="433" t="s">
        <v>353</v>
      </c>
      <c r="BH39" s="50"/>
      <c r="BI39" s="81">
        <f t="shared" si="19"/>
        <v>2032</v>
      </c>
      <c r="BJ39" s="25">
        <f t="shared" ref="BJ39:BJ55" si="22">BJ29</f>
        <v>10737418.24</v>
      </c>
      <c r="BK39" s="183">
        <v>64</v>
      </c>
      <c r="BL39" s="292">
        <f t="shared" si="16"/>
        <v>687194767.36000001</v>
      </c>
      <c r="BM39" s="454"/>
      <c r="BN39" s="454"/>
      <c r="BO39" s="25">
        <f t="shared" si="17"/>
        <v>0</v>
      </c>
      <c r="BQ39" s="25">
        <f t="shared" si="7"/>
        <v>0</v>
      </c>
      <c r="BR39" s="25">
        <f t="shared" si="20"/>
        <v>16475494547.456001</v>
      </c>
      <c r="BS39" s="453">
        <f t="shared" si="14"/>
        <v>0.125</v>
      </c>
      <c r="BT39" s="455">
        <f t="shared" si="11"/>
        <v>2059436818.4320002</v>
      </c>
      <c r="BU39" s="25">
        <f t="shared" si="13"/>
        <v>1964262597.5583341</v>
      </c>
      <c r="BV39" s="437">
        <f t="shared" si="21"/>
        <v>0</v>
      </c>
      <c r="BW39" s="97">
        <f t="shared" si="10"/>
        <v>2032</v>
      </c>
    </row>
    <row r="40" spans="1:75" x14ac:dyDescent="0.3">
      <c r="A40" s="16"/>
      <c r="B40" s="16"/>
      <c r="C40" s="470">
        <f t="shared" ref="C40:C43" si="23">C39*2</f>
        <v>512</v>
      </c>
      <c r="D40" s="471">
        <f t="shared" si="18"/>
        <v>21474836.48</v>
      </c>
      <c r="E40" s="471">
        <f t="shared" si="15"/>
        <v>10995116277.76</v>
      </c>
      <c r="F40" s="472"/>
      <c r="G40" s="473" t="s">
        <v>344</v>
      </c>
      <c r="AM40" s="482" t="s">
        <v>354</v>
      </c>
      <c r="AN40" s="479">
        <v>0</v>
      </c>
      <c r="AO40" s="46"/>
      <c r="AP40" s="46"/>
      <c r="AQ40" s="926">
        <f>AN47*3</f>
        <v>16492674416.639999</v>
      </c>
      <c r="AR40" s="46"/>
      <c r="AS40" s="457"/>
      <c r="AV40" s="468"/>
      <c r="AW40" s="469"/>
      <c r="BB40" s="452" t="s">
        <v>321</v>
      </c>
      <c r="BC40" s="81">
        <f t="shared" ref="BC40:BC55" si="24">BC39+1</f>
        <v>2033</v>
      </c>
      <c r="BD40" s="25">
        <f t="shared" ref="BD40:BD55" si="25">BD39+BF39</f>
        <v>114948434542815.86</v>
      </c>
      <c r="BE40" s="453">
        <f t="shared" ref="BE40:BE55" si="26">BE39</f>
        <v>2.5000000000000001E-2</v>
      </c>
      <c r="BF40" s="25">
        <f t="shared" ref="BF40:BF55" si="27">BD40*BE40</f>
        <v>2873710863570.3965</v>
      </c>
      <c r="BH40" s="50"/>
      <c r="BI40" s="81">
        <f t="shared" si="19"/>
        <v>2033</v>
      </c>
      <c r="BJ40" s="25">
        <f t="shared" si="22"/>
        <v>10737418.24</v>
      </c>
      <c r="BK40" s="183">
        <v>64</v>
      </c>
      <c r="BL40" s="292">
        <f t="shared" si="16"/>
        <v>687194767.36000001</v>
      </c>
      <c r="BM40" s="483"/>
      <c r="BN40" s="454"/>
      <c r="BO40" s="25">
        <f t="shared" si="17"/>
        <v>0</v>
      </c>
      <c r="BQ40" s="25">
        <f t="shared" si="7"/>
        <v>0</v>
      </c>
      <c r="BR40" s="25">
        <f t="shared" si="20"/>
        <v>16475494547.456001</v>
      </c>
      <c r="BS40" s="453">
        <f t="shared" si="14"/>
        <v>0.125</v>
      </c>
      <c r="BT40" s="455">
        <f t="shared" si="11"/>
        <v>2059436818.4320002</v>
      </c>
      <c r="BU40" s="25">
        <f t="shared" si="13"/>
        <v>1964262597.5583341</v>
      </c>
      <c r="BV40" s="437">
        <f t="shared" si="21"/>
        <v>0</v>
      </c>
      <c r="BW40" s="97">
        <f t="shared" si="10"/>
        <v>2033</v>
      </c>
    </row>
    <row r="41" spans="1:75" x14ac:dyDescent="0.3">
      <c r="A41" s="16"/>
      <c r="B41" s="16"/>
      <c r="C41" s="474">
        <f t="shared" si="23"/>
        <v>1024</v>
      </c>
      <c r="D41" s="292">
        <f t="shared" si="18"/>
        <v>21474836.48</v>
      </c>
      <c r="E41" s="292">
        <f t="shared" si="15"/>
        <v>21990232555.52</v>
      </c>
      <c r="F41" s="475"/>
      <c r="G41" s="300" t="s">
        <v>344</v>
      </c>
      <c r="AK41" s="289" t="s">
        <v>150</v>
      </c>
      <c r="AL41" s="484"/>
      <c r="AM41" s="485" t="s">
        <v>355</v>
      </c>
      <c r="AN41" s="275">
        <v>0</v>
      </c>
      <c r="AO41" s="46"/>
      <c r="AP41" s="46"/>
      <c r="AQ41" s="926">
        <f>AQ40*AO49</f>
        <v>8576190696.6527996</v>
      </c>
      <c r="AR41" s="46"/>
      <c r="AS41" s="457"/>
      <c r="AV41" s="2" t="s">
        <v>356</v>
      </c>
      <c r="BB41" s="452" t="s">
        <v>321</v>
      </c>
      <c r="BC41" s="81">
        <f t="shared" si="24"/>
        <v>2034</v>
      </c>
      <c r="BD41" s="25">
        <f t="shared" si="25"/>
        <v>117822145406386.25</v>
      </c>
      <c r="BE41" s="453">
        <f t="shared" si="26"/>
        <v>2.5000000000000001E-2</v>
      </c>
      <c r="BF41" s="25">
        <f t="shared" si="27"/>
        <v>2945553635159.6563</v>
      </c>
      <c r="BH41" s="50"/>
      <c r="BI41" s="81">
        <f t="shared" si="19"/>
        <v>2034</v>
      </c>
      <c r="BJ41" s="25">
        <f t="shared" si="22"/>
        <v>10737418.24</v>
      </c>
      <c r="BK41" s="183">
        <v>64</v>
      </c>
      <c r="BL41" s="292">
        <f t="shared" si="16"/>
        <v>687194767.36000001</v>
      </c>
      <c r="BM41" s="483"/>
      <c r="BN41" s="454">
        <v>8</v>
      </c>
      <c r="BO41" s="25">
        <f t="shared" si="17"/>
        <v>0</v>
      </c>
      <c r="BQ41" s="25">
        <f t="shared" si="7"/>
        <v>0</v>
      </c>
      <c r="BR41" s="25">
        <f t="shared" si="20"/>
        <v>10977936408.576</v>
      </c>
      <c r="BS41" s="453">
        <f t="shared" si="14"/>
        <v>0.125</v>
      </c>
      <c r="BT41" s="455">
        <f t="shared" si="11"/>
        <v>1372242051.072</v>
      </c>
      <c r="BU41" s="25">
        <f t="shared" si="13"/>
        <v>1964262597.5583341</v>
      </c>
      <c r="BV41" s="437">
        <f t="shared" si="21"/>
        <v>5497558138.8800001</v>
      </c>
      <c r="BW41" s="97">
        <f t="shared" si="10"/>
        <v>2034</v>
      </c>
    </row>
    <row r="42" spans="1:75" x14ac:dyDescent="0.3">
      <c r="A42" s="16"/>
      <c r="B42" s="16"/>
      <c r="C42" s="486">
        <f t="shared" si="23"/>
        <v>2048</v>
      </c>
      <c r="D42" s="487">
        <f t="shared" si="18"/>
        <v>21474836.48</v>
      </c>
      <c r="E42" s="487">
        <f t="shared" si="15"/>
        <v>43980465111.040001</v>
      </c>
      <c r="F42" s="488"/>
      <c r="G42" s="489" t="s">
        <v>344</v>
      </c>
      <c r="AK42" s="490" t="s">
        <v>357</v>
      </c>
      <c r="AM42" s="481" t="s">
        <v>358</v>
      </c>
      <c r="AN42" s="479">
        <v>0</v>
      </c>
      <c r="AO42" s="46"/>
      <c r="AP42" s="46"/>
      <c r="AQ42" s="439"/>
      <c r="AR42" s="46"/>
      <c r="AS42" s="457"/>
      <c r="AV42" s="2"/>
      <c r="BB42" s="452" t="s">
        <v>321</v>
      </c>
      <c r="BC42" s="81">
        <f t="shared" si="24"/>
        <v>2035</v>
      </c>
      <c r="BD42" s="25">
        <f t="shared" si="25"/>
        <v>120767699041545.91</v>
      </c>
      <c r="BE42" s="453">
        <f t="shared" si="26"/>
        <v>2.5000000000000001E-2</v>
      </c>
      <c r="BF42" s="25">
        <f t="shared" si="27"/>
        <v>3019192476038.6479</v>
      </c>
      <c r="BH42" s="50"/>
      <c r="BI42" s="81">
        <f t="shared" si="19"/>
        <v>2035</v>
      </c>
      <c r="BJ42" s="25">
        <f t="shared" si="22"/>
        <v>10737418.24</v>
      </c>
      <c r="BK42" s="183">
        <v>64</v>
      </c>
      <c r="BL42" s="292">
        <f t="shared" si="16"/>
        <v>687194767.36000001</v>
      </c>
      <c r="BM42" s="483"/>
      <c r="BN42" s="454"/>
      <c r="BO42" s="25">
        <f t="shared" si="17"/>
        <v>0</v>
      </c>
      <c r="BQ42" s="25">
        <f t="shared" si="7"/>
        <v>0</v>
      </c>
      <c r="BR42" s="25">
        <f t="shared" si="20"/>
        <v>10977936408.576</v>
      </c>
      <c r="BS42" s="453">
        <f t="shared" si="14"/>
        <v>0.125</v>
      </c>
      <c r="BT42" s="455">
        <f t="shared" si="11"/>
        <v>1372242051.072</v>
      </c>
      <c r="BU42" s="25">
        <f t="shared" si="13"/>
        <v>1964262597.5583341</v>
      </c>
      <c r="BV42" s="437">
        <f t="shared" si="21"/>
        <v>0</v>
      </c>
      <c r="BW42" s="97">
        <f t="shared" si="10"/>
        <v>2035</v>
      </c>
    </row>
    <row r="43" spans="1:75" x14ac:dyDescent="0.3">
      <c r="A43" s="16"/>
      <c r="B43" s="16"/>
      <c r="C43" s="491">
        <f t="shared" si="23"/>
        <v>4096</v>
      </c>
      <c r="D43" s="492">
        <f t="shared" si="18"/>
        <v>21474836.48</v>
      </c>
      <c r="E43" s="492">
        <f t="shared" si="15"/>
        <v>87960930222.080002</v>
      </c>
      <c r="F43" s="493"/>
      <c r="G43" s="494" t="s">
        <v>344</v>
      </c>
      <c r="AM43" s="481" t="s">
        <v>3</v>
      </c>
      <c r="AN43" s="479">
        <v>0</v>
      </c>
      <c r="AO43" s="46"/>
      <c r="AP43" s="495"/>
      <c r="AQ43" s="439"/>
      <c r="AR43" s="46"/>
      <c r="AS43" s="457"/>
      <c r="AV43" s="2"/>
      <c r="BB43" s="452" t="s">
        <v>321</v>
      </c>
      <c r="BC43" s="81">
        <f t="shared" si="24"/>
        <v>2036</v>
      </c>
      <c r="BD43" s="25">
        <f t="shared" si="25"/>
        <v>123786891517584.55</v>
      </c>
      <c r="BE43" s="453">
        <f t="shared" si="26"/>
        <v>2.5000000000000001E-2</v>
      </c>
      <c r="BF43" s="25">
        <f t="shared" si="27"/>
        <v>3094672287939.6138</v>
      </c>
      <c r="BH43" s="50"/>
      <c r="BI43" s="81">
        <f t="shared" si="19"/>
        <v>2036</v>
      </c>
      <c r="BJ43" s="25">
        <f t="shared" si="22"/>
        <v>10737418.24</v>
      </c>
      <c r="BK43" s="183">
        <v>64</v>
      </c>
      <c r="BL43" s="292">
        <f t="shared" si="16"/>
        <v>687194767.36000001</v>
      </c>
      <c r="BM43" s="483"/>
      <c r="BN43" s="454"/>
      <c r="BO43" s="25">
        <f t="shared" si="17"/>
        <v>0</v>
      </c>
      <c r="BQ43" s="25">
        <f t="shared" si="7"/>
        <v>0</v>
      </c>
      <c r="BR43" s="25">
        <f t="shared" si="20"/>
        <v>10977936408.576</v>
      </c>
      <c r="BS43" s="453">
        <f t="shared" si="14"/>
        <v>0.125</v>
      </c>
      <c r="BT43" s="455">
        <f t="shared" si="11"/>
        <v>1372242051.072</v>
      </c>
      <c r="BU43" s="25">
        <f t="shared" si="13"/>
        <v>1964262597.5583341</v>
      </c>
      <c r="BV43" s="437">
        <f t="shared" si="21"/>
        <v>0</v>
      </c>
      <c r="BW43" s="97">
        <f t="shared" si="10"/>
        <v>2036</v>
      </c>
    </row>
    <row r="44" spans="1:75" x14ac:dyDescent="0.3">
      <c r="A44" s="16"/>
      <c r="B44" s="16"/>
      <c r="AK44" s="476" t="s">
        <v>150</v>
      </c>
      <c r="AL44" s="477"/>
      <c r="AM44" s="478" t="s">
        <v>359</v>
      </c>
      <c r="AN44" s="479">
        <v>0</v>
      </c>
      <c r="AO44" s="46"/>
      <c r="AP44" s="46"/>
      <c r="AQ44" s="439"/>
      <c r="AR44" s="46"/>
      <c r="AS44" s="457"/>
      <c r="AV44" s="2"/>
      <c r="BB44" s="452" t="s">
        <v>321</v>
      </c>
      <c r="BC44" s="81">
        <f t="shared" si="24"/>
        <v>2037</v>
      </c>
      <c r="BD44" s="25">
        <f t="shared" si="25"/>
        <v>126881563805524.16</v>
      </c>
      <c r="BE44" s="453">
        <f t="shared" si="26"/>
        <v>2.5000000000000001E-2</v>
      </c>
      <c r="BF44" s="25">
        <f t="shared" si="27"/>
        <v>3172039095138.104</v>
      </c>
      <c r="BH44" s="50"/>
      <c r="BI44" s="81">
        <f t="shared" si="19"/>
        <v>2037</v>
      </c>
      <c r="BJ44" s="25">
        <f t="shared" si="22"/>
        <v>10737418.24</v>
      </c>
      <c r="BK44" s="183">
        <v>64</v>
      </c>
      <c r="BL44" s="292">
        <f t="shared" si="16"/>
        <v>687194767.36000001</v>
      </c>
      <c r="BM44" s="483"/>
      <c r="BN44" s="454"/>
      <c r="BO44" s="25">
        <f t="shared" si="17"/>
        <v>0</v>
      </c>
      <c r="BQ44" s="25">
        <f t="shared" si="7"/>
        <v>0</v>
      </c>
      <c r="BR44" s="25">
        <f t="shared" si="20"/>
        <v>10977936408.576</v>
      </c>
      <c r="BS44" s="453">
        <f t="shared" si="14"/>
        <v>0.125</v>
      </c>
      <c r="BT44" s="455">
        <f t="shared" si="11"/>
        <v>1372242051.072</v>
      </c>
      <c r="BU44" s="25">
        <f t="shared" si="13"/>
        <v>1964262597.5583341</v>
      </c>
      <c r="BV44" s="437">
        <f t="shared" si="21"/>
        <v>0</v>
      </c>
      <c r="BW44" s="97">
        <f t="shared" si="10"/>
        <v>2037</v>
      </c>
    </row>
    <row r="45" spans="1:75" x14ac:dyDescent="0.3">
      <c r="A45" s="16"/>
      <c r="B45" s="16"/>
      <c r="AK45" s="480" t="s">
        <v>360</v>
      </c>
      <c r="AM45" s="496" t="s">
        <v>5</v>
      </c>
      <c r="AN45" s="479">
        <v>0</v>
      </c>
      <c r="AO45" s="46"/>
      <c r="AP45" s="46"/>
      <c r="AQ45" s="439"/>
      <c r="AR45" s="46"/>
      <c r="AS45" s="457"/>
      <c r="AV45" s="2"/>
      <c r="BB45" s="452" t="s">
        <v>321</v>
      </c>
      <c r="BC45" s="81">
        <f t="shared" si="24"/>
        <v>2038</v>
      </c>
      <c r="BD45" s="25">
        <f t="shared" si="25"/>
        <v>130053602900662.27</v>
      </c>
      <c r="BE45" s="453">
        <f t="shared" si="26"/>
        <v>2.5000000000000001E-2</v>
      </c>
      <c r="BF45" s="25">
        <f t="shared" si="27"/>
        <v>3251340072516.5566</v>
      </c>
      <c r="BH45" s="50"/>
      <c r="BI45" s="81">
        <f t="shared" si="19"/>
        <v>2038</v>
      </c>
      <c r="BJ45" s="25">
        <f t="shared" si="22"/>
        <v>10737418.24</v>
      </c>
      <c r="BK45" s="183">
        <v>64</v>
      </c>
      <c r="BL45" s="292">
        <f t="shared" si="16"/>
        <v>687194767.36000001</v>
      </c>
      <c r="BM45" s="483"/>
      <c r="BN45" s="454">
        <v>8</v>
      </c>
      <c r="BO45" s="25">
        <f t="shared" si="17"/>
        <v>0</v>
      </c>
      <c r="BQ45" s="25">
        <f t="shared" si="7"/>
        <v>0</v>
      </c>
      <c r="BR45" s="25">
        <f t="shared" si="20"/>
        <v>5480378269.6960001</v>
      </c>
      <c r="BS45" s="453">
        <f t="shared" si="14"/>
        <v>0.125</v>
      </c>
      <c r="BT45" s="455">
        <f t="shared" si="11"/>
        <v>685047283.71200001</v>
      </c>
      <c r="BU45" s="25">
        <f t="shared" si="13"/>
        <v>1964262597.5583341</v>
      </c>
      <c r="BV45" s="437">
        <f t="shared" si="21"/>
        <v>5497558138.8800001</v>
      </c>
      <c r="BW45" s="97">
        <f t="shared" si="10"/>
        <v>2038</v>
      </c>
    </row>
    <row r="46" spans="1:75" x14ac:dyDescent="0.3">
      <c r="A46" s="16"/>
      <c r="B46" s="16"/>
      <c r="AM46" s="448" t="s">
        <v>361</v>
      </c>
      <c r="AN46" s="438">
        <v>0</v>
      </c>
      <c r="AO46" s="46"/>
      <c r="AP46" s="46"/>
      <c r="AQ46" s="439"/>
      <c r="AR46" s="46"/>
      <c r="AS46" s="457" t="s">
        <v>362</v>
      </c>
      <c r="AT46" s="1" t="s">
        <v>363</v>
      </c>
      <c r="AV46" s="4">
        <v>0.01</v>
      </c>
      <c r="BB46" s="452" t="s">
        <v>321</v>
      </c>
      <c r="BC46" s="81">
        <f t="shared" si="24"/>
        <v>2039</v>
      </c>
      <c r="BD46" s="25">
        <f t="shared" si="25"/>
        <v>133304942973178.83</v>
      </c>
      <c r="BE46" s="453">
        <f t="shared" si="26"/>
        <v>2.5000000000000001E-2</v>
      </c>
      <c r="BF46" s="25">
        <f t="shared" si="27"/>
        <v>3332623574329.4707</v>
      </c>
      <c r="BH46" s="50"/>
      <c r="BI46" s="81">
        <f t="shared" si="19"/>
        <v>2039</v>
      </c>
      <c r="BJ46" s="25">
        <f t="shared" si="22"/>
        <v>10737418.24</v>
      </c>
      <c r="BK46" s="183">
        <v>64</v>
      </c>
      <c r="BL46" s="292">
        <f t="shared" si="16"/>
        <v>687194767.36000001</v>
      </c>
      <c r="BM46" s="483"/>
      <c r="BN46" s="454"/>
      <c r="BO46" s="25">
        <f t="shared" si="17"/>
        <v>0</v>
      </c>
      <c r="BQ46" s="25">
        <f t="shared" si="7"/>
        <v>0</v>
      </c>
      <c r="BR46" s="25">
        <f t="shared" si="20"/>
        <v>5480378269.6960001</v>
      </c>
      <c r="BS46" s="453">
        <f t="shared" si="14"/>
        <v>0.125</v>
      </c>
      <c r="BT46" s="455">
        <f t="shared" si="11"/>
        <v>685047283.71200001</v>
      </c>
      <c r="BU46" s="25">
        <f t="shared" si="13"/>
        <v>1964262597.5583341</v>
      </c>
      <c r="BV46" s="437">
        <f t="shared" si="21"/>
        <v>0</v>
      </c>
      <c r="BW46" s="97">
        <f t="shared" si="10"/>
        <v>2039</v>
      </c>
    </row>
    <row r="47" spans="1:75" x14ac:dyDescent="0.3">
      <c r="K47" s="16"/>
      <c r="AM47" s="140" t="s">
        <v>364</v>
      </c>
      <c r="AN47" s="437">
        <f>SUM(AN35:AN46)</f>
        <v>5497558138.8800001</v>
      </c>
      <c r="AO47" s="349"/>
      <c r="AP47" s="50" t="s">
        <v>362</v>
      </c>
      <c r="AQ47" s="25">
        <f>AE82</f>
        <v>6630548568.2489748</v>
      </c>
      <c r="AR47" s="50"/>
      <c r="AS47" s="25">
        <f>AQ47</f>
        <v>6630548568.2489748</v>
      </c>
      <c r="AT47" s="25">
        <f>BD31</f>
        <v>92042471679365.094</v>
      </c>
      <c r="AU47" s="50"/>
      <c r="AV47" s="450">
        <f>AT47*AV46</f>
        <v>920424716793.651</v>
      </c>
      <c r="AW47" s="50"/>
      <c r="AX47" s="168">
        <f>AV47/AS60</f>
        <v>34.716124381172087</v>
      </c>
      <c r="AY47" s="50"/>
      <c r="AZ47" s="50"/>
      <c r="BA47" s="50"/>
      <c r="BB47" s="452" t="s">
        <v>321</v>
      </c>
      <c r="BC47" s="81">
        <f t="shared" si="24"/>
        <v>2040</v>
      </c>
      <c r="BD47" s="25">
        <f t="shared" si="25"/>
        <v>136637566547508.3</v>
      </c>
      <c r="BE47" s="453">
        <f t="shared" si="26"/>
        <v>2.5000000000000001E-2</v>
      </c>
      <c r="BF47" s="25">
        <f t="shared" si="27"/>
        <v>3415939163687.7075</v>
      </c>
      <c r="BH47" s="50"/>
      <c r="BI47" s="81">
        <f t="shared" si="19"/>
        <v>2040</v>
      </c>
      <c r="BJ47" s="25">
        <f t="shared" si="22"/>
        <v>10737418.24</v>
      </c>
      <c r="BK47" s="183">
        <v>64</v>
      </c>
      <c r="BL47" s="292">
        <f t="shared" si="16"/>
        <v>687194767.36000001</v>
      </c>
      <c r="BM47" s="483"/>
      <c r="BN47" s="454"/>
      <c r="BO47" s="25">
        <f t="shared" si="17"/>
        <v>0</v>
      </c>
      <c r="BQ47" s="25">
        <f t="shared" si="7"/>
        <v>0</v>
      </c>
      <c r="BR47" s="25">
        <f t="shared" si="20"/>
        <v>5480378269.6960001</v>
      </c>
      <c r="BS47" s="453">
        <f t="shared" si="14"/>
        <v>0.125</v>
      </c>
      <c r="BT47" s="455">
        <f t="shared" si="11"/>
        <v>685047283.71200001</v>
      </c>
      <c r="BU47" s="25">
        <f t="shared" si="13"/>
        <v>1964262597.5583341</v>
      </c>
      <c r="BV47" s="437">
        <f t="shared" si="21"/>
        <v>0</v>
      </c>
      <c r="BW47" s="97">
        <f t="shared" si="10"/>
        <v>2040</v>
      </c>
    </row>
    <row r="48" spans="1:75" ht="16.2" thickBot="1" x14ac:dyDescent="0.35">
      <c r="AM48" s="448" t="s">
        <v>365</v>
      </c>
      <c r="AN48" s="449">
        <f>AN47*AN34</f>
        <v>38235268098.18557</v>
      </c>
      <c r="AR48" s="497" t="s">
        <v>366</v>
      </c>
      <c r="AS48" s="166">
        <f>AS32/AS47</f>
        <v>2.9985964519233006</v>
      </c>
      <c r="AT48" s="498"/>
      <c r="AV48" s="499">
        <f>AS60</f>
        <v>26512887979.30547</v>
      </c>
      <c r="AW48" s="500"/>
      <c r="AX48" s="1" t="s">
        <v>367</v>
      </c>
      <c r="BB48" s="452" t="s">
        <v>321</v>
      </c>
      <c r="BC48" s="81">
        <f t="shared" si="24"/>
        <v>2041</v>
      </c>
      <c r="BD48" s="25">
        <f t="shared" si="25"/>
        <v>140053505711196</v>
      </c>
      <c r="BE48" s="453">
        <f t="shared" si="26"/>
        <v>2.5000000000000001E-2</v>
      </c>
      <c r="BF48" s="25">
        <f t="shared" si="27"/>
        <v>3501337642779.9004</v>
      </c>
      <c r="BH48" s="50"/>
      <c r="BI48" s="81">
        <f t="shared" si="19"/>
        <v>2041</v>
      </c>
      <c r="BJ48" s="25">
        <f t="shared" si="22"/>
        <v>10737418.24</v>
      </c>
      <c r="BK48" s="183">
        <v>64</v>
      </c>
      <c r="BL48" s="292">
        <f t="shared" si="16"/>
        <v>687194767.36000001</v>
      </c>
      <c r="BM48" s="483"/>
      <c r="BN48" s="454"/>
      <c r="BO48" s="25">
        <f t="shared" si="17"/>
        <v>0</v>
      </c>
      <c r="BQ48" s="25">
        <f t="shared" si="7"/>
        <v>0</v>
      </c>
      <c r="BR48" s="25">
        <f t="shared" si="20"/>
        <v>5480378269.6960001</v>
      </c>
      <c r="BS48" s="453">
        <f t="shared" si="14"/>
        <v>0.125</v>
      </c>
      <c r="BT48" s="455">
        <f t="shared" si="11"/>
        <v>685047283.71200001</v>
      </c>
      <c r="BU48" s="25">
        <f t="shared" si="13"/>
        <v>1964262597.5583341</v>
      </c>
      <c r="BV48" s="437">
        <f t="shared" si="21"/>
        <v>0</v>
      </c>
      <c r="BW48" s="97">
        <f t="shared" si="10"/>
        <v>2041</v>
      </c>
    </row>
    <row r="49" spans="3:75" ht="16.2" thickBot="1" x14ac:dyDescent="0.35">
      <c r="C49" s="1" t="s">
        <v>368</v>
      </c>
      <c r="AM49" s="448" t="s">
        <v>369</v>
      </c>
      <c r="AN49" s="449">
        <f>AN48*AO49</f>
        <v>19882339411.056496</v>
      </c>
      <c r="AO49" s="501">
        <v>0.52</v>
      </c>
      <c r="AP49" s="1" t="s">
        <v>774</v>
      </c>
      <c r="AR49" s="497" t="s">
        <v>370</v>
      </c>
      <c r="AS49" s="97">
        <v>8</v>
      </c>
      <c r="AT49" s="1" t="s">
        <v>371</v>
      </c>
      <c r="AX49" s="1" t="s">
        <v>372</v>
      </c>
      <c r="BB49" s="452" t="s">
        <v>321</v>
      </c>
      <c r="BC49" s="81">
        <f t="shared" si="24"/>
        <v>2042</v>
      </c>
      <c r="BD49" s="25">
        <f t="shared" si="25"/>
        <v>143554843353975.91</v>
      </c>
      <c r="BE49" s="453">
        <f t="shared" si="26"/>
        <v>2.5000000000000001E-2</v>
      </c>
      <c r="BF49" s="25">
        <f t="shared" si="27"/>
        <v>3588871083849.3979</v>
      </c>
      <c r="BH49" s="50"/>
      <c r="BI49" s="81">
        <f t="shared" si="19"/>
        <v>2042</v>
      </c>
      <c r="BJ49" s="25">
        <f t="shared" si="22"/>
        <v>10737418.24</v>
      </c>
      <c r="BK49" s="183">
        <v>64</v>
      </c>
      <c r="BL49" s="292">
        <f t="shared" si="16"/>
        <v>687194767.36000001</v>
      </c>
      <c r="BM49" s="483"/>
      <c r="BN49" s="454">
        <v>8</v>
      </c>
      <c r="BO49" s="25">
        <f t="shared" si="17"/>
        <v>0</v>
      </c>
      <c r="BQ49" s="25">
        <f t="shared" si="7"/>
        <v>0</v>
      </c>
      <c r="BR49" s="25">
        <f t="shared" si="20"/>
        <v>-17179869.184000015</v>
      </c>
      <c r="BS49" s="453">
        <f t="shared" si="14"/>
        <v>0.125</v>
      </c>
      <c r="BT49" s="455">
        <f t="shared" si="11"/>
        <v>-2147483.6480000019</v>
      </c>
      <c r="BU49" s="25">
        <f t="shared" si="13"/>
        <v>1964262597.5583341</v>
      </c>
      <c r="BV49" s="437">
        <f t="shared" si="21"/>
        <v>5497558138.8800001</v>
      </c>
      <c r="BW49" s="97">
        <f t="shared" si="10"/>
        <v>2042</v>
      </c>
    </row>
    <row r="50" spans="3:75" x14ac:dyDescent="0.3">
      <c r="C50" s="8"/>
      <c r="D50" s="9"/>
      <c r="E50" s="283" t="s">
        <v>373</v>
      </c>
      <c r="F50" s="9"/>
      <c r="G50" s="289" t="s">
        <v>268</v>
      </c>
      <c r="H50" s="285" t="s">
        <v>282</v>
      </c>
      <c r="I50" s="286" t="s">
        <v>272</v>
      </c>
      <c r="J50" s="287" t="s">
        <v>91</v>
      </c>
      <c r="K50" s="286" t="s">
        <v>374</v>
      </c>
      <c r="AN50" s="461"/>
      <c r="AP50" s="1" t="s">
        <v>375</v>
      </c>
      <c r="AR50" s="497" t="s">
        <v>376</v>
      </c>
      <c r="AS50" s="166">
        <f>AS48/AS49</f>
        <v>0.37482455649041257</v>
      </c>
      <c r="BB50" s="452" t="s">
        <v>321</v>
      </c>
      <c r="BC50" s="81">
        <f t="shared" si="24"/>
        <v>2043</v>
      </c>
      <c r="BD50" s="25">
        <f t="shared" si="25"/>
        <v>147143714437825.31</v>
      </c>
      <c r="BE50" s="453">
        <f t="shared" si="26"/>
        <v>2.5000000000000001E-2</v>
      </c>
      <c r="BF50" s="25">
        <f t="shared" si="27"/>
        <v>3678592860945.6328</v>
      </c>
      <c r="BH50" s="50"/>
      <c r="BI50" s="81">
        <f t="shared" si="19"/>
        <v>2043</v>
      </c>
      <c r="BJ50" s="25">
        <f t="shared" si="22"/>
        <v>10737418.24</v>
      </c>
      <c r="BK50" s="183">
        <v>64</v>
      </c>
      <c r="BL50" s="292">
        <f t="shared" si="16"/>
        <v>687194767.36000001</v>
      </c>
      <c r="BM50" s="483"/>
      <c r="BN50" s="454"/>
      <c r="BO50" s="25">
        <f t="shared" si="17"/>
        <v>0</v>
      </c>
      <c r="BQ50" s="25">
        <f t="shared" si="7"/>
        <v>0</v>
      </c>
      <c r="BR50" s="25">
        <f t="shared" si="20"/>
        <v>-17179869.184000015</v>
      </c>
      <c r="BS50" s="453">
        <f t="shared" si="14"/>
        <v>0.125</v>
      </c>
      <c r="BT50" s="455">
        <f t="shared" si="11"/>
        <v>-2147483.6480000019</v>
      </c>
      <c r="BU50" s="25">
        <f t="shared" si="13"/>
        <v>1964262597.5583341</v>
      </c>
      <c r="BV50" s="437">
        <f t="shared" si="21"/>
        <v>0</v>
      </c>
      <c r="BW50" s="97">
        <f t="shared" si="10"/>
        <v>2043</v>
      </c>
    </row>
    <row r="51" spans="3:75" x14ac:dyDescent="0.3">
      <c r="C51" s="140"/>
      <c r="D51" s="13"/>
      <c r="E51" s="292">
        <f>E8</f>
        <v>21474836.48</v>
      </c>
      <c r="F51" s="13"/>
      <c r="G51" s="502" t="s">
        <v>377</v>
      </c>
      <c r="H51" s="503"/>
      <c r="I51" s="295"/>
      <c r="J51" s="296"/>
      <c r="K51" s="295"/>
      <c r="AN51" s="504" t="s">
        <v>378</v>
      </c>
      <c r="AR51" s="461"/>
      <c r="AS51" s="51"/>
      <c r="BB51" s="452" t="s">
        <v>321</v>
      </c>
      <c r="BC51" s="81">
        <f t="shared" si="24"/>
        <v>2044</v>
      </c>
      <c r="BD51" s="25">
        <f t="shared" si="25"/>
        <v>150822307298770.94</v>
      </c>
      <c r="BE51" s="453">
        <f t="shared" si="26"/>
        <v>2.5000000000000001E-2</v>
      </c>
      <c r="BF51" s="25">
        <f t="shared" si="27"/>
        <v>3770557682469.2734</v>
      </c>
      <c r="BH51" s="50"/>
      <c r="BI51" s="81">
        <f t="shared" si="19"/>
        <v>2044</v>
      </c>
      <c r="BJ51" s="25">
        <f t="shared" si="22"/>
        <v>10737418.24</v>
      </c>
      <c r="BK51" s="183">
        <v>64</v>
      </c>
      <c r="BL51" s="292">
        <f t="shared" si="16"/>
        <v>687194767.36000001</v>
      </c>
      <c r="BM51" s="483"/>
      <c r="BN51" s="454"/>
      <c r="BO51" s="25">
        <f t="shared" si="17"/>
        <v>0</v>
      </c>
      <c r="BQ51" s="25">
        <f t="shared" si="7"/>
        <v>0</v>
      </c>
      <c r="BR51" s="25">
        <f t="shared" si="20"/>
        <v>-17179869.184000015</v>
      </c>
      <c r="BS51" s="453">
        <f t="shared" si="14"/>
        <v>0.125</v>
      </c>
      <c r="BT51" s="455">
        <f t="shared" si="11"/>
        <v>-2147483.6480000019</v>
      </c>
      <c r="BU51" s="25">
        <f t="shared" si="13"/>
        <v>1964262597.5583341</v>
      </c>
      <c r="BV51" s="437">
        <f t="shared" si="21"/>
        <v>0</v>
      </c>
      <c r="BW51" s="97">
        <f t="shared" si="10"/>
        <v>2044</v>
      </c>
    </row>
    <row r="52" spans="3:75" ht="16.2" thickBot="1" x14ac:dyDescent="0.35">
      <c r="C52" s="140"/>
      <c r="D52" s="13"/>
      <c r="E52" s="13"/>
      <c r="F52" s="307"/>
      <c r="G52" s="307" t="s">
        <v>288</v>
      </c>
      <c r="H52" s="13"/>
      <c r="I52" s="308" t="s">
        <v>289</v>
      </c>
      <c r="J52" s="140"/>
      <c r="K52" s="15"/>
      <c r="AN52" s="505" t="s">
        <v>379</v>
      </c>
      <c r="AO52" s="9"/>
      <c r="AP52" s="506" t="s">
        <v>380</v>
      </c>
      <c r="AQ52" s="11"/>
      <c r="AR52" s="497" t="s">
        <v>381</v>
      </c>
      <c r="AS52" s="51"/>
      <c r="BB52" s="452" t="s">
        <v>321</v>
      </c>
      <c r="BC52" s="81">
        <f t="shared" si="24"/>
        <v>2045</v>
      </c>
      <c r="BD52" s="25">
        <f t="shared" si="25"/>
        <v>154592864981240.22</v>
      </c>
      <c r="BE52" s="453">
        <f t="shared" si="26"/>
        <v>2.5000000000000001E-2</v>
      </c>
      <c r="BF52" s="25">
        <f t="shared" si="27"/>
        <v>3864821624531.0059</v>
      </c>
      <c r="BH52" s="50"/>
      <c r="BI52" s="81">
        <f t="shared" si="19"/>
        <v>2045</v>
      </c>
      <c r="BJ52" s="25">
        <f t="shared" si="22"/>
        <v>10737418.24</v>
      </c>
      <c r="BK52" s="183">
        <v>64</v>
      </c>
      <c r="BL52" s="292">
        <f t="shared" si="16"/>
        <v>687194767.36000001</v>
      </c>
      <c r="BM52" s="483"/>
      <c r="BN52" s="454"/>
      <c r="BO52" s="25">
        <f t="shared" si="17"/>
        <v>0</v>
      </c>
      <c r="BQ52" s="25">
        <f t="shared" si="7"/>
        <v>0</v>
      </c>
      <c r="BR52" s="25">
        <f t="shared" si="20"/>
        <v>-17179869.184000015</v>
      </c>
      <c r="BS52" s="453">
        <f t="shared" si="14"/>
        <v>0.125</v>
      </c>
      <c r="BT52" s="455">
        <f t="shared" si="11"/>
        <v>-2147483.6480000019</v>
      </c>
      <c r="BU52" s="25">
        <f t="shared" si="13"/>
        <v>1964262597.5583341</v>
      </c>
      <c r="BV52" s="437">
        <f t="shared" si="21"/>
        <v>0</v>
      </c>
      <c r="BW52" s="97">
        <f t="shared" si="10"/>
        <v>2045</v>
      </c>
    </row>
    <row r="53" spans="3:75" ht="16.2" thickBot="1" x14ac:dyDescent="0.35">
      <c r="C53" s="140"/>
      <c r="D53" s="13"/>
      <c r="E53" s="13"/>
      <c r="F53" s="315">
        <v>0.25</v>
      </c>
      <c r="G53" s="312">
        <f>E57*F53</f>
        <v>503316.47999999998</v>
      </c>
      <c r="H53" s="313">
        <v>0.5</v>
      </c>
      <c r="I53" s="312">
        <f>G53*H53</f>
        <v>251658.23999999999</v>
      </c>
      <c r="J53" s="313">
        <v>0.05</v>
      </c>
      <c r="K53" s="314">
        <f>I53*J53</f>
        <v>12582.912</v>
      </c>
      <c r="AL53" s="507">
        <f>AO53</f>
        <v>256</v>
      </c>
      <c r="AM53" s="508" t="s">
        <v>382</v>
      </c>
      <c r="AN53" s="509">
        <f>AP53*AO53</f>
        <v>5497558138.8800001</v>
      </c>
      <c r="AO53" s="510">
        <v>256</v>
      </c>
      <c r="AP53" s="511">
        <f>'[1]POP Dimensions'!J15</f>
        <v>21474836.48</v>
      </c>
      <c r="AQ53" s="512"/>
      <c r="AR53" s="497" t="s">
        <v>383</v>
      </c>
      <c r="AS53" s="230">
        <v>0.17</v>
      </c>
      <c r="AT53" s="1" t="s">
        <v>384</v>
      </c>
      <c r="BB53" s="452" t="s">
        <v>321</v>
      </c>
      <c r="BC53" s="81">
        <f t="shared" si="24"/>
        <v>2046</v>
      </c>
      <c r="BD53" s="25">
        <f t="shared" si="25"/>
        <v>158457686605771.22</v>
      </c>
      <c r="BE53" s="453">
        <f t="shared" si="26"/>
        <v>2.5000000000000001E-2</v>
      </c>
      <c r="BF53" s="25">
        <f t="shared" si="27"/>
        <v>3961442165144.2808</v>
      </c>
      <c r="BH53" s="50"/>
      <c r="BI53" s="81">
        <f t="shared" si="19"/>
        <v>2046</v>
      </c>
      <c r="BJ53" s="25">
        <f t="shared" si="22"/>
        <v>10737418.24</v>
      </c>
      <c r="BK53" s="183">
        <v>64</v>
      </c>
      <c r="BL53" s="292">
        <f t="shared" si="16"/>
        <v>687194767.36000001</v>
      </c>
      <c r="BM53" s="483"/>
      <c r="BN53" s="454"/>
      <c r="BO53" s="25">
        <f t="shared" si="17"/>
        <v>0</v>
      </c>
      <c r="BQ53" s="25">
        <f t="shared" si="7"/>
        <v>0</v>
      </c>
      <c r="BR53" s="25">
        <f t="shared" si="20"/>
        <v>-17179869.184000015</v>
      </c>
      <c r="BS53" s="453">
        <f t="shared" si="14"/>
        <v>0.125</v>
      </c>
      <c r="BT53" s="455">
        <f t="shared" si="11"/>
        <v>-2147483.6480000019</v>
      </c>
      <c r="BU53" s="25">
        <f t="shared" si="13"/>
        <v>1964262597.5583341</v>
      </c>
      <c r="BV53" s="437">
        <f t="shared" si="21"/>
        <v>0</v>
      </c>
      <c r="BW53" s="97">
        <f t="shared" si="10"/>
        <v>2046</v>
      </c>
    </row>
    <row r="54" spans="3:75" ht="16.2" thickBot="1" x14ac:dyDescent="0.35">
      <c r="C54" s="140"/>
      <c r="D54" s="13"/>
      <c r="E54" s="13"/>
      <c r="F54" s="327"/>
      <c r="G54" s="321" t="s">
        <v>295</v>
      </c>
      <c r="H54" s="13"/>
      <c r="I54" s="322" t="s">
        <v>296</v>
      </c>
      <c r="J54" s="140"/>
      <c r="K54" s="15"/>
      <c r="AL54" s="508"/>
      <c r="AN54" s="513" t="s">
        <v>266</v>
      </c>
      <c r="AO54" s="514"/>
      <c r="AP54" s="515" t="s">
        <v>385</v>
      </c>
      <c r="AQ54" s="15"/>
      <c r="AR54" s="516"/>
      <c r="AS54" s="51"/>
      <c r="BB54" s="452" t="s">
        <v>321</v>
      </c>
      <c r="BC54" s="81">
        <f t="shared" si="24"/>
        <v>2047</v>
      </c>
      <c r="BD54" s="25">
        <f t="shared" si="25"/>
        <v>162419128770915.5</v>
      </c>
      <c r="BE54" s="453">
        <f t="shared" si="26"/>
        <v>2.5000000000000001E-2</v>
      </c>
      <c r="BF54" s="25">
        <f t="shared" si="27"/>
        <v>4060478219272.8877</v>
      </c>
      <c r="BH54" s="50"/>
      <c r="BI54" s="81">
        <f t="shared" si="19"/>
        <v>2047</v>
      </c>
      <c r="BJ54" s="25">
        <f t="shared" si="22"/>
        <v>10737418.24</v>
      </c>
      <c r="BK54" s="183">
        <v>64</v>
      </c>
      <c r="BL54" s="292">
        <f t="shared" si="16"/>
        <v>687194767.36000001</v>
      </c>
      <c r="BM54" s="483"/>
      <c r="BN54" s="454"/>
      <c r="BO54" s="25">
        <f t="shared" si="17"/>
        <v>0</v>
      </c>
      <c r="BQ54" s="25">
        <f t="shared" si="7"/>
        <v>0</v>
      </c>
      <c r="BR54" s="25">
        <f t="shared" si="20"/>
        <v>-17179869.184000015</v>
      </c>
      <c r="BS54" s="453">
        <f t="shared" si="14"/>
        <v>0.125</v>
      </c>
      <c r="BT54" s="455">
        <f t="shared" si="11"/>
        <v>-2147483.6480000019</v>
      </c>
      <c r="BU54" s="25">
        <f t="shared" si="13"/>
        <v>1964262597.5583341</v>
      </c>
      <c r="BV54" s="437">
        <f t="shared" si="21"/>
        <v>0</v>
      </c>
      <c r="BW54" s="97">
        <f t="shared" si="10"/>
        <v>2047</v>
      </c>
    </row>
    <row r="55" spans="3:75" ht="16.2" thickBot="1" x14ac:dyDescent="0.35">
      <c r="C55" s="140"/>
      <c r="D55" s="13"/>
      <c r="E55" s="13"/>
      <c r="F55" s="327">
        <v>0.25</v>
      </c>
      <c r="G55" s="324">
        <f>E57*F55</f>
        <v>503316.47999999998</v>
      </c>
      <c r="H55" s="325">
        <v>0.9</v>
      </c>
      <c r="I55" s="324">
        <f>G55*H55</f>
        <v>452984.83199999999</v>
      </c>
      <c r="J55" s="325">
        <v>0.05</v>
      </c>
      <c r="K55" s="326">
        <f>I55*J55</f>
        <v>22649.241600000001</v>
      </c>
      <c r="AL55" s="461"/>
      <c r="AN55" s="517" t="s">
        <v>386</v>
      </c>
      <c r="AO55" s="514"/>
      <c r="AP55" s="515"/>
      <c r="AQ55" s="15"/>
      <c r="AR55" s="461"/>
      <c r="AS55" s="230">
        <v>0.17</v>
      </c>
      <c r="AT55" s="43">
        <f>AS55</f>
        <v>0.17</v>
      </c>
      <c r="BB55" s="452" t="s">
        <v>321</v>
      </c>
      <c r="BC55" s="81">
        <f t="shared" si="24"/>
        <v>2048</v>
      </c>
      <c r="BD55" s="25">
        <f t="shared" si="25"/>
        <v>166479606990188.38</v>
      </c>
      <c r="BE55" s="453">
        <f t="shared" si="26"/>
        <v>2.5000000000000001E-2</v>
      </c>
      <c r="BF55" s="25">
        <f t="shared" si="27"/>
        <v>4161990174754.7095</v>
      </c>
      <c r="BG55" s="433" t="s">
        <v>387</v>
      </c>
      <c r="BH55" s="50"/>
      <c r="BI55" s="81">
        <f t="shared" si="19"/>
        <v>2048</v>
      </c>
      <c r="BJ55" s="25">
        <f t="shared" si="22"/>
        <v>10737418.24</v>
      </c>
      <c r="BK55" s="183">
        <v>64</v>
      </c>
      <c r="BL55" s="292">
        <f t="shared" si="16"/>
        <v>687194767.36000001</v>
      </c>
      <c r="BM55" s="483"/>
      <c r="BN55" s="454"/>
      <c r="BO55" s="25">
        <f t="shared" si="17"/>
        <v>0</v>
      </c>
      <c r="BQ55" s="25">
        <f t="shared" si="7"/>
        <v>0</v>
      </c>
      <c r="BR55" s="25">
        <f t="shared" si="20"/>
        <v>-17179869.184000015</v>
      </c>
      <c r="BS55" s="453">
        <f t="shared" si="14"/>
        <v>0.125</v>
      </c>
      <c r="BT55" s="455">
        <f t="shared" si="11"/>
        <v>-2147483.6480000019</v>
      </c>
      <c r="BU55" s="25">
        <f t="shared" si="13"/>
        <v>1964262597.5583341</v>
      </c>
      <c r="BV55" s="437">
        <f t="shared" si="21"/>
        <v>0</v>
      </c>
      <c r="BW55" s="97">
        <f t="shared" si="10"/>
        <v>2048</v>
      </c>
    </row>
    <row r="56" spans="3:75" ht="18.600000000000001" thickBot="1" x14ac:dyDescent="0.4">
      <c r="C56" s="140"/>
      <c r="D56" s="13"/>
      <c r="E56" s="13"/>
      <c r="F56" s="331"/>
      <c r="G56" s="331" t="s">
        <v>297</v>
      </c>
      <c r="H56" s="13"/>
      <c r="I56" s="332" t="s">
        <v>298</v>
      </c>
      <c r="J56" s="140"/>
      <c r="K56" s="15"/>
      <c r="S56" s="46"/>
      <c r="AL56" s="461"/>
      <c r="AN56" s="275">
        <f>AN48-AN53</f>
        <v>32737709959.305569</v>
      </c>
      <c r="AO56" s="515"/>
      <c r="AP56" s="515"/>
      <c r="AQ56" s="518"/>
      <c r="AR56" s="461" t="s">
        <v>388</v>
      </c>
      <c r="AS56" s="938">
        <f>AT58</f>
        <v>2.2048503322965445</v>
      </c>
      <c r="AT56" s="519" t="s">
        <v>389</v>
      </c>
      <c r="AU56" s="519"/>
      <c r="AV56" s="457"/>
      <c r="AW56" s="457"/>
      <c r="AX56" s="58"/>
      <c r="AY56" s="58"/>
      <c r="AZ56" s="58"/>
      <c r="BA56" s="58"/>
      <c r="BG56" s="1"/>
      <c r="BM56" s="520">
        <f>SUM(BM22:BM55)</f>
        <v>23.975000000000001</v>
      </c>
      <c r="BN56" s="520">
        <f>SUM(BN22:BN55)</f>
        <v>24</v>
      </c>
    </row>
    <row r="57" spans="3:75" ht="16.8" thickTop="1" thickBot="1" x14ac:dyDescent="0.35">
      <c r="C57" s="333" t="s">
        <v>299</v>
      </c>
      <c r="D57" s="521">
        <f>E57/E51</f>
        <v>9.375E-2</v>
      </c>
      <c r="E57" s="335">
        <f>E14</f>
        <v>2013265.9199999999</v>
      </c>
      <c r="F57" s="339">
        <v>0.5</v>
      </c>
      <c r="G57" s="335">
        <f>E57*F57</f>
        <v>1006632.96</v>
      </c>
      <c r="H57" s="337">
        <v>0.95</v>
      </c>
      <c r="I57" s="335">
        <f>G57*H57</f>
        <v>956301.31199999992</v>
      </c>
      <c r="J57" s="337">
        <v>0.05</v>
      </c>
      <c r="K57" s="338">
        <f>I57*J57</f>
        <v>47815.065600000002</v>
      </c>
      <c r="S57" s="46"/>
      <c r="T57" s="439"/>
      <c r="U57" s="439"/>
      <c r="V57" s="439"/>
      <c r="W57" s="439"/>
      <c r="X57" s="439"/>
      <c r="Y57" s="439"/>
      <c r="Z57" s="439"/>
      <c r="AA57" s="439"/>
      <c r="AB57" s="439"/>
      <c r="AC57" s="439"/>
      <c r="AD57" s="439"/>
      <c r="AE57" s="439"/>
      <c r="AF57" s="439"/>
      <c r="AG57" s="439"/>
      <c r="AH57" s="439"/>
      <c r="AI57" s="439"/>
      <c r="AJ57" s="439"/>
      <c r="AK57" s="439"/>
      <c r="AL57" s="456"/>
      <c r="AM57" s="522" t="s">
        <v>390</v>
      </c>
      <c r="AN57" s="523"/>
      <c r="AO57" s="515"/>
      <c r="AP57" s="524" t="s">
        <v>390</v>
      </c>
      <c r="AQ57" s="351"/>
      <c r="AR57" s="461"/>
      <c r="AS57" s="166">
        <f>AS50</f>
        <v>0.37482455649041257</v>
      </c>
      <c r="AT57" s="597">
        <f>AS57</f>
        <v>0.37482455649041257</v>
      </c>
      <c r="BQ57" s="51" t="s">
        <v>307</v>
      </c>
      <c r="BR57" s="51"/>
      <c r="BS57" s="51" t="s">
        <v>309</v>
      </c>
      <c r="BT57" s="51"/>
      <c r="BU57" s="51"/>
    </row>
    <row r="58" spans="3:75" x14ac:dyDescent="0.3">
      <c r="C58" s="341"/>
      <c r="D58" s="342"/>
      <c r="E58" s="345"/>
      <c r="F58" s="390"/>
      <c r="G58" s="345"/>
      <c r="H58" s="13"/>
      <c r="I58" s="15"/>
      <c r="J58" s="140"/>
      <c r="K58" s="15"/>
      <c r="S58" s="46"/>
      <c r="T58" s="439"/>
      <c r="U58" s="439"/>
      <c r="V58" s="439"/>
      <c r="W58" s="439"/>
      <c r="X58" s="439"/>
      <c r="Y58" s="439"/>
      <c r="Z58" s="439"/>
      <c r="AA58" s="439"/>
      <c r="AB58" s="439"/>
      <c r="AC58" s="439"/>
      <c r="AD58" s="439"/>
      <c r="AE58" s="439"/>
      <c r="AF58" s="439"/>
      <c r="AG58" s="439"/>
      <c r="AH58" s="439"/>
      <c r="AI58" s="439"/>
      <c r="AJ58" s="439"/>
      <c r="AK58" s="439"/>
      <c r="AL58" s="456"/>
      <c r="AM58" s="522" t="s">
        <v>391</v>
      </c>
      <c r="AN58" s="525">
        <f>AN56*AO58</f>
        <v>1964262597.5583341</v>
      </c>
      <c r="AO58" s="526">
        <v>0.06</v>
      </c>
      <c r="AP58" s="527" t="s">
        <v>392</v>
      </c>
      <c r="AQ58" s="528"/>
      <c r="AR58" s="461"/>
      <c r="AS58" s="51"/>
      <c r="AT58" s="43">
        <f>AT57/AT55</f>
        <v>2.2048503322965445</v>
      </c>
      <c r="BQ58" s="51" t="s">
        <v>313</v>
      </c>
      <c r="BR58" s="51"/>
      <c r="BS58" s="51" t="s">
        <v>314</v>
      </c>
      <c r="BT58" s="51"/>
      <c r="BU58" s="51"/>
    </row>
    <row r="59" spans="3:75" ht="16.2" thickBot="1" x14ac:dyDescent="0.35">
      <c r="C59" s="341"/>
      <c r="D59" s="342"/>
      <c r="E59" s="345"/>
      <c r="F59" s="390"/>
      <c r="G59" s="348" t="s">
        <v>300</v>
      </c>
      <c r="H59" s="349"/>
      <c r="I59" s="348" t="s">
        <v>300</v>
      </c>
      <c r="J59" s="350"/>
      <c r="K59" s="351"/>
      <c r="S59" s="46"/>
      <c r="T59" s="439"/>
      <c r="U59" s="439"/>
      <c r="V59" s="439"/>
      <c r="W59" s="439"/>
      <c r="X59" s="439"/>
      <c r="Y59" s="529"/>
      <c r="Z59" s="529"/>
      <c r="AA59" s="529"/>
      <c r="AB59" s="529"/>
      <c r="AC59" s="228"/>
      <c r="AD59" s="529"/>
      <c r="AE59" s="529"/>
      <c r="AF59" s="529"/>
      <c r="AG59" s="529"/>
      <c r="AH59" s="529"/>
      <c r="AI59" s="529"/>
      <c r="AJ59" s="50"/>
      <c r="AK59" s="475"/>
      <c r="AL59" s="530"/>
      <c r="AM59" s="531" t="s">
        <v>393</v>
      </c>
      <c r="AN59" s="532">
        <f>AN56*AO59</f>
        <v>1636885497.9652786</v>
      </c>
      <c r="AO59" s="533">
        <v>0.05</v>
      </c>
      <c r="AP59" s="292" t="s">
        <v>394</v>
      </c>
      <c r="AQ59" s="300"/>
      <c r="AR59" s="461"/>
      <c r="AS59" s="50"/>
      <c r="AX59" s="43"/>
    </row>
    <row r="60" spans="3:75" ht="16.2" thickBot="1" x14ac:dyDescent="0.35">
      <c r="C60" s="355" t="s">
        <v>189</v>
      </c>
      <c r="D60" s="534">
        <f>100%-D57-D63</f>
        <v>0.63099980959668756</v>
      </c>
      <c r="E60" s="357">
        <f>E51*D60</f>
        <v>13550617.73</v>
      </c>
      <c r="F60" s="361">
        <v>1</v>
      </c>
      <c r="G60" s="357">
        <f>E60*F60</f>
        <v>13550617.73</v>
      </c>
      <c r="H60" s="359">
        <v>0.9</v>
      </c>
      <c r="I60" s="357">
        <f>G60*H60</f>
        <v>12195555.957</v>
      </c>
      <c r="J60" s="359">
        <v>0.05</v>
      </c>
      <c r="K60" s="360">
        <f>I60*J60</f>
        <v>609777.79785000009</v>
      </c>
      <c r="S60" s="46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50"/>
      <c r="AK60" s="50"/>
      <c r="AL60" s="461"/>
      <c r="AM60" s="531" t="s">
        <v>395</v>
      </c>
      <c r="AN60" s="532">
        <f>AN56*AO60</f>
        <v>1309508398.3722227</v>
      </c>
      <c r="AO60" s="533">
        <v>0.04</v>
      </c>
      <c r="AP60" s="292" t="s">
        <v>396</v>
      </c>
      <c r="AQ60" s="300"/>
      <c r="AR60" s="461"/>
      <c r="AS60" s="25">
        <f>AS32+AS47</f>
        <v>26512887979.30547</v>
      </c>
      <c r="AT60" s="934" t="s">
        <v>397</v>
      </c>
      <c r="BG60" s="1"/>
      <c r="BK60" s="1"/>
      <c r="BV60" s="1"/>
      <c r="BW60" s="1"/>
    </row>
    <row r="61" spans="3:75" x14ac:dyDescent="0.3">
      <c r="C61" s="365"/>
      <c r="D61" s="366"/>
      <c r="E61" s="367"/>
      <c r="F61" s="13"/>
      <c r="G61" s="13"/>
      <c r="H61" s="13"/>
      <c r="I61" s="15"/>
      <c r="J61" s="140"/>
      <c r="K61" s="15"/>
      <c r="S61" s="46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50"/>
      <c r="AK61" s="475"/>
      <c r="AL61" s="508"/>
      <c r="AM61" s="531" t="s">
        <v>398</v>
      </c>
      <c r="AN61" s="532">
        <f>AN56*AO61</f>
        <v>1964262597.5583341</v>
      </c>
      <c r="AO61" s="533">
        <v>0.06</v>
      </c>
      <c r="AP61" s="292" t="s">
        <v>399</v>
      </c>
      <c r="AQ61" s="300"/>
      <c r="AR61" s="439"/>
      <c r="AS61" s="2">
        <v>2024</v>
      </c>
      <c r="AT61" s="2">
        <v>2024</v>
      </c>
    </row>
    <row r="62" spans="3:75" ht="16.2" thickBot="1" x14ac:dyDescent="0.35">
      <c r="C62" s="140"/>
      <c r="D62" s="167"/>
      <c r="E62" s="369"/>
      <c r="F62" s="374"/>
      <c r="G62" s="374" t="s">
        <v>97</v>
      </c>
      <c r="H62" s="13"/>
      <c r="I62" s="375" t="s">
        <v>312</v>
      </c>
      <c r="J62" s="140"/>
      <c r="K62" s="15"/>
      <c r="S62" s="46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50"/>
      <c r="AK62" s="50"/>
      <c r="AL62" s="461"/>
      <c r="AM62" s="531" t="s">
        <v>400</v>
      </c>
      <c r="AN62" s="532">
        <f>AN56*AO62</f>
        <v>1964262597.5583341</v>
      </c>
      <c r="AO62" s="533">
        <v>0.06</v>
      </c>
      <c r="AP62" s="475" t="s">
        <v>401</v>
      </c>
      <c r="AQ62" s="300"/>
      <c r="AR62" s="439"/>
      <c r="AS62" s="25">
        <f>AT47</f>
        <v>92042471679365.094</v>
      </c>
      <c r="AT62" s="51" t="s">
        <v>762</v>
      </c>
    </row>
    <row r="63" spans="3:75" ht="16.2" thickBot="1" x14ac:dyDescent="0.35">
      <c r="C63" s="379" t="s">
        <v>317</v>
      </c>
      <c r="D63" s="535">
        <f>E63/E51</f>
        <v>0.27525019040331244</v>
      </c>
      <c r="E63" s="381">
        <f>E21</f>
        <v>5910952.8300000001</v>
      </c>
      <c r="F63" s="385">
        <v>0.3</v>
      </c>
      <c r="G63" s="381">
        <f>E63*F63</f>
        <v>1773285.8489999999</v>
      </c>
      <c r="H63" s="383">
        <v>0.9</v>
      </c>
      <c r="I63" s="381">
        <f>G63*H63</f>
        <v>1595957.2641</v>
      </c>
      <c r="J63" s="383">
        <v>0.05</v>
      </c>
      <c r="K63" s="384">
        <f>I63*J63</f>
        <v>79797.863205000001</v>
      </c>
      <c r="S63" s="46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536"/>
      <c r="AJ63" s="475"/>
      <c r="AK63" s="475"/>
      <c r="AL63" s="508"/>
      <c r="AM63" s="531" t="s">
        <v>402</v>
      </c>
      <c r="AN63" s="532">
        <f>AN56*AO63</f>
        <v>1309508398.3722227</v>
      </c>
      <c r="AO63" s="533">
        <v>0.04</v>
      </c>
      <c r="AP63" s="475" t="s">
        <v>5</v>
      </c>
      <c r="AQ63" s="300"/>
      <c r="AR63" s="439"/>
    </row>
    <row r="64" spans="3:75" ht="19.2" thickBot="1" x14ac:dyDescent="0.5">
      <c r="C64" s="341"/>
      <c r="D64" s="537"/>
      <c r="E64" s="345"/>
      <c r="F64" s="403"/>
      <c r="G64" s="389" t="s">
        <v>318</v>
      </c>
      <c r="H64" s="390"/>
      <c r="I64" s="391" t="s">
        <v>318</v>
      </c>
      <c r="J64" s="392"/>
      <c r="K64" s="393"/>
      <c r="S64" s="46"/>
      <c r="Y64" s="228"/>
      <c r="AE64" s="58"/>
      <c r="AG64" s="46"/>
      <c r="AI64" s="538"/>
      <c r="AJ64" s="539"/>
      <c r="AK64" s="538"/>
      <c r="AL64" s="540"/>
      <c r="AM64" s="7"/>
      <c r="AN64" s="541"/>
      <c r="AO64" s="542"/>
      <c r="AP64" s="542"/>
      <c r="AQ64" s="473"/>
      <c r="AR64" s="439"/>
      <c r="AS64" s="928">
        <f>AS60/AS62</f>
        <v>2.8805058681675283E-4</v>
      </c>
      <c r="AT64" s="929" t="s">
        <v>764</v>
      </c>
    </row>
    <row r="65" spans="3:75" ht="16.2" thickBot="1" x14ac:dyDescent="0.35">
      <c r="C65" s="341"/>
      <c r="D65" s="537"/>
      <c r="E65" s="345"/>
      <c r="F65" s="403">
        <v>0.25</v>
      </c>
      <c r="G65" s="389">
        <f>E63*F65</f>
        <v>1477738.2075</v>
      </c>
      <c r="H65" s="402">
        <v>0.95</v>
      </c>
      <c r="I65" s="389">
        <f>G65*H65</f>
        <v>1403851.297125</v>
      </c>
      <c r="J65" s="402">
        <v>0.05</v>
      </c>
      <c r="K65" s="391">
        <f>I65*J65</f>
        <v>70192.564856249999</v>
      </c>
      <c r="S65" s="46"/>
      <c r="Y65" s="228"/>
      <c r="AE65" s="58"/>
      <c r="AG65" s="46"/>
      <c r="AI65" s="538"/>
      <c r="AJ65" s="539"/>
      <c r="AK65" s="538"/>
      <c r="AL65" s="508"/>
      <c r="AM65" s="543" t="s">
        <v>403</v>
      </c>
      <c r="AN65" s="544">
        <f>AN53</f>
        <v>5497558138.8800001</v>
      </c>
      <c r="AO65" s="545">
        <f>AN65/AN56</f>
        <v>0.16792738849827032</v>
      </c>
      <c r="AP65" s="488" t="s">
        <v>404</v>
      </c>
      <c r="AQ65" s="489"/>
      <c r="AR65" s="439"/>
    </row>
    <row r="66" spans="3:75" ht="16.2" thickBot="1" x14ac:dyDescent="0.35">
      <c r="C66" s="140"/>
      <c r="D66" s="401">
        <f>SUM(D57:D63)</f>
        <v>1</v>
      </c>
      <c r="E66" s="13"/>
      <c r="F66" s="416"/>
      <c r="G66" s="410" t="s">
        <v>323</v>
      </c>
      <c r="H66" s="13"/>
      <c r="I66" s="411" t="s">
        <v>324</v>
      </c>
      <c r="J66" s="140"/>
      <c r="K66" s="15"/>
      <c r="S66" s="46"/>
      <c r="W66" s="51" t="s">
        <v>362</v>
      </c>
      <c r="Y66" s="228"/>
      <c r="AA66" s="55"/>
      <c r="AB66" s="46"/>
      <c r="AD66" s="46"/>
      <c r="AE66" s="58"/>
      <c r="AG66" s="46"/>
      <c r="AH66" s="46"/>
      <c r="AI66" s="538"/>
      <c r="AJ66" s="539"/>
      <c r="AK66" s="538"/>
      <c r="AL66" s="538"/>
      <c r="AM66" s="137" t="s">
        <v>405</v>
      </c>
      <c r="AN66" s="546">
        <f>AN56*AO66</f>
        <v>163688549.79652783</v>
      </c>
      <c r="AO66" s="547">
        <v>5.0000000000000001E-3</v>
      </c>
      <c r="AP66" s="488" t="s">
        <v>406</v>
      </c>
      <c r="AQ66" s="489"/>
      <c r="AR66" s="548">
        <v>272</v>
      </c>
      <c r="AS66" s="457" t="s">
        <v>407</v>
      </c>
    </row>
    <row r="67" spans="3:75" ht="16.2" thickBot="1" x14ac:dyDescent="0.35">
      <c r="C67" s="140"/>
      <c r="D67" s="13"/>
      <c r="E67" s="13"/>
      <c r="F67" s="416">
        <v>0.2</v>
      </c>
      <c r="G67" s="413">
        <f>E63*F67</f>
        <v>1182190.5660000001</v>
      </c>
      <c r="H67" s="414">
        <v>0.9</v>
      </c>
      <c r="I67" s="413">
        <f>G67*H67</f>
        <v>1063971.5094000001</v>
      </c>
      <c r="J67" s="414">
        <v>0.05</v>
      </c>
      <c r="K67" s="415">
        <f>I67*J67</f>
        <v>53198.575470000011</v>
      </c>
      <c r="S67" s="46"/>
      <c r="W67" s="97">
        <v>2024</v>
      </c>
      <c r="Y67" s="50"/>
      <c r="AA67" s="549"/>
      <c r="AB67" s="58"/>
      <c r="AD67" s="58"/>
      <c r="AE67" s="58"/>
      <c r="AG67" s="46"/>
      <c r="AI67" s="538"/>
      <c r="AJ67" s="539"/>
      <c r="AK67" s="538"/>
      <c r="AL67" s="538"/>
      <c r="AM67" s="137" t="s">
        <v>408</v>
      </c>
      <c r="AN67" s="546">
        <f>AN56*AO67</f>
        <v>982131298.77916706</v>
      </c>
      <c r="AO67" s="547">
        <v>0.03</v>
      </c>
      <c r="AP67" s="488" t="s">
        <v>409</v>
      </c>
      <c r="AQ67" s="489"/>
      <c r="AR67" s="550">
        <v>100</v>
      </c>
      <c r="AS67" s="7">
        <f>AR66*AR67</f>
        <v>27200</v>
      </c>
      <c r="AT67" s="1" t="s">
        <v>410</v>
      </c>
    </row>
    <row r="68" spans="3:75" ht="16.2" thickBot="1" x14ac:dyDescent="0.35">
      <c r="C68" s="140"/>
      <c r="D68" s="13"/>
      <c r="E68" s="13"/>
      <c r="F68" s="424"/>
      <c r="G68" s="424" t="s">
        <v>326</v>
      </c>
      <c r="H68" s="13"/>
      <c r="I68" s="425" t="s">
        <v>326</v>
      </c>
      <c r="J68" s="140"/>
      <c r="K68" s="15"/>
      <c r="R68" s="38"/>
      <c r="S68" s="551"/>
      <c r="W68" s="51" t="s">
        <v>411</v>
      </c>
      <c r="Y68" s="228"/>
      <c r="AA68" s="55"/>
      <c r="AB68" s="46"/>
      <c r="AD68" s="46"/>
      <c r="AE68" s="58"/>
      <c r="AG68" s="46"/>
      <c r="AH68" s="46"/>
      <c r="AI68" s="538"/>
      <c r="AJ68" s="539"/>
      <c r="AK68" s="538"/>
      <c r="AL68" s="349"/>
      <c r="AM68" s="137" t="s">
        <v>412</v>
      </c>
      <c r="AN68" s="546">
        <f>AN56*AO68</f>
        <v>982131298.77916706</v>
      </c>
      <c r="AO68" s="547">
        <v>0.03</v>
      </c>
      <c r="AP68" s="488" t="s">
        <v>413</v>
      </c>
      <c r="AQ68" s="489"/>
      <c r="AR68" s="552"/>
      <c r="AS68" s="1">
        <v>1000</v>
      </c>
      <c r="AT68" s="1" t="s">
        <v>177</v>
      </c>
    </row>
    <row r="69" spans="3:75" ht="16.2" thickBot="1" x14ac:dyDescent="0.35">
      <c r="C69" s="140"/>
      <c r="D69" s="13"/>
      <c r="E69" s="13"/>
      <c r="F69" s="431">
        <v>0.2</v>
      </c>
      <c r="G69" s="428">
        <f>E63*F69</f>
        <v>1182190.5660000001</v>
      </c>
      <c r="H69" s="429">
        <v>0.25</v>
      </c>
      <c r="I69" s="428">
        <f>G69*H69</f>
        <v>295547.64150000003</v>
      </c>
      <c r="J69" s="429">
        <v>0.05</v>
      </c>
      <c r="K69" s="430">
        <f>I69*J69</f>
        <v>14777.382075000001</v>
      </c>
      <c r="Q69" s="553" t="s">
        <v>414</v>
      </c>
      <c r="S69" s="46"/>
      <c r="W69" s="25">
        <f>AQ47</f>
        <v>6630548568.2489748</v>
      </c>
      <c r="Y69" s="228"/>
      <c r="AA69" s="549"/>
      <c r="AB69" s="46"/>
      <c r="AD69" s="46"/>
      <c r="AE69" s="58"/>
      <c r="AF69" s="46"/>
      <c r="AG69" s="46"/>
      <c r="AH69" s="46"/>
      <c r="AI69" s="46"/>
      <c r="AJ69" s="554"/>
      <c r="AK69" s="46"/>
      <c r="AL69" s="46"/>
      <c r="AM69" s="137" t="s">
        <v>415</v>
      </c>
      <c r="AN69" s="546">
        <f>AN56*AO69</f>
        <v>982131298.77916706</v>
      </c>
      <c r="AO69" s="547">
        <v>0.03</v>
      </c>
      <c r="AP69" s="488" t="s">
        <v>416</v>
      </c>
      <c r="AQ69" s="489"/>
      <c r="AR69" s="555"/>
      <c r="AS69" s="1">
        <f>AS67*AS68</f>
        <v>27200000</v>
      </c>
      <c r="AT69" s="1" t="s">
        <v>417</v>
      </c>
    </row>
    <row r="70" spans="3:75" x14ac:dyDescent="0.3">
      <c r="C70" s="140"/>
      <c r="D70" s="13"/>
      <c r="E70" s="13"/>
      <c r="F70" s="390"/>
      <c r="G70" s="345"/>
      <c r="H70" s="390"/>
      <c r="I70" s="393"/>
      <c r="J70" s="390"/>
      <c r="K70" s="393"/>
      <c r="L70" s="553" t="s">
        <v>282</v>
      </c>
      <c r="O70" s="553" t="s">
        <v>418</v>
      </c>
      <c r="Q70" s="556">
        <f>O72</f>
        <v>256</v>
      </c>
      <c r="S70" s="456" t="s">
        <v>419</v>
      </c>
      <c r="U70" s="51" t="s">
        <v>420</v>
      </c>
      <c r="W70" s="51" t="s">
        <v>421</v>
      </c>
      <c r="Y70" s="228"/>
      <c r="AA70" s="46"/>
      <c r="AB70" s="46"/>
      <c r="AD70" s="46"/>
      <c r="AE70" s="58"/>
      <c r="AF70" s="46"/>
      <c r="AG70" s="46"/>
      <c r="AH70" s="46"/>
      <c r="AI70" s="46"/>
      <c r="AJ70" s="554"/>
      <c r="AK70" s="46"/>
      <c r="AL70" s="46"/>
      <c r="AM70" s="137" t="s">
        <v>152</v>
      </c>
      <c r="AN70" s="546">
        <f>AN56*AO70</f>
        <v>982131298.77916706</v>
      </c>
      <c r="AO70" s="547">
        <v>0.03</v>
      </c>
      <c r="AP70" s="488" t="s">
        <v>422</v>
      </c>
      <c r="AQ70" s="489"/>
      <c r="AR70" s="552"/>
      <c r="AS70" s="1">
        <f>AS69*2</f>
        <v>54400000</v>
      </c>
      <c r="AT70" s="1" t="s">
        <v>423</v>
      </c>
      <c r="BG70" s="1"/>
      <c r="BK70" s="1"/>
      <c r="BV70" s="1"/>
      <c r="BW70" s="1"/>
    </row>
    <row r="71" spans="3:75" x14ac:dyDescent="0.3">
      <c r="C71" s="140"/>
      <c r="D71" s="13"/>
      <c r="E71" s="13"/>
      <c r="F71" s="13"/>
      <c r="G71" s="13"/>
      <c r="H71" s="13"/>
      <c r="I71" s="15"/>
      <c r="J71" s="140"/>
      <c r="K71" s="15"/>
      <c r="L71" s="553" t="s">
        <v>424</v>
      </c>
      <c r="M71" s="461" t="s">
        <v>425</v>
      </c>
      <c r="O71" s="553" t="s">
        <v>426</v>
      </c>
      <c r="Q71" s="553" t="s">
        <v>426</v>
      </c>
      <c r="S71" s="557">
        <f>AO53</f>
        <v>256</v>
      </c>
      <c r="U71" s="51" t="s">
        <v>427</v>
      </c>
      <c r="V71" s="71"/>
      <c r="W71" s="230">
        <v>0.3</v>
      </c>
      <c r="Y71" s="50" t="s">
        <v>428</v>
      </c>
      <c r="Z71" s="50"/>
      <c r="AA71" s="51" t="s">
        <v>429</v>
      </c>
      <c r="AB71" s="46"/>
      <c r="AE71" s="554"/>
      <c r="AF71" s="558" t="s">
        <v>430</v>
      </c>
      <c r="AG71" s="554"/>
      <c r="AH71" s="46"/>
      <c r="AI71" s="46"/>
      <c r="AJ71" s="554"/>
      <c r="AK71" s="46"/>
      <c r="AL71" s="46"/>
      <c r="AM71" s="137" t="s">
        <v>431</v>
      </c>
      <c r="AN71" s="546">
        <f>AN56*AO71</f>
        <v>982131298.77916706</v>
      </c>
      <c r="AO71" s="547">
        <v>0.03</v>
      </c>
      <c r="AP71" s="488" t="s">
        <v>432</v>
      </c>
      <c r="AQ71" s="489"/>
      <c r="AR71" s="559"/>
    </row>
    <row r="72" spans="3:75" x14ac:dyDescent="0.3">
      <c r="C72" s="440"/>
      <c r="D72" s="35"/>
      <c r="E72" s="35"/>
      <c r="F72" s="35"/>
      <c r="G72" s="441">
        <f>SUM(G53:G71)</f>
        <v>21179288.838500001</v>
      </c>
      <c r="H72" s="65"/>
      <c r="I72" s="443">
        <f>SUM(I53:I71)</f>
        <v>18215828.053124998</v>
      </c>
      <c r="J72" s="440"/>
      <c r="K72" s="560">
        <f>SUM(K53:K71)</f>
        <v>910791.40265625017</v>
      </c>
      <c r="L72" s="561">
        <f>AN34</f>
        <v>6.9549547512334486</v>
      </c>
      <c r="M72" s="562">
        <f>K72*L72</f>
        <v>6334512.9932866646</v>
      </c>
      <c r="N72" s="461"/>
      <c r="O72" s="563">
        <f>AO53</f>
        <v>256</v>
      </c>
      <c r="P72" s="461"/>
      <c r="Q72" s="562">
        <f>M72*O72</f>
        <v>1621635326.2813861</v>
      </c>
      <c r="R72" s="461"/>
      <c r="S72" s="564">
        <f>M72*S71</f>
        <v>1621635326.2813861</v>
      </c>
      <c r="T72" s="461"/>
      <c r="U72" s="400">
        <f>Q72+S72</f>
        <v>3243270652.5627723</v>
      </c>
      <c r="V72" s="97" t="s">
        <v>433</v>
      </c>
      <c r="W72" s="400">
        <f>W69*W71</f>
        <v>1989164570.4746923</v>
      </c>
      <c r="X72" s="97" t="s">
        <v>433</v>
      </c>
      <c r="Y72" s="400">
        <f>AN59+AN60+AN61+AN62+AN63</f>
        <v>8184427489.8263931</v>
      </c>
      <c r="Z72" s="97" t="s">
        <v>434</v>
      </c>
      <c r="AA72" s="400">
        <f>U72+W72+Y72</f>
        <v>13416862712.863857</v>
      </c>
      <c r="AB72" s="228"/>
      <c r="AC72" s="228"/>
      <c r="AD72" s="565"/>
      <c r="AE72" s="558" t="s">
        <v>362</v>
      </c>
      <c r="AF72" s="554"/>
      <c r="AG72" s="558" t="s">
        <v>435</v>
      </c>
      <c r="AH72" s="554"/>
      <c r="AI72" s="457"/>
      <c r="AJ72" s="554"/>
      <c r="AK72" s="46"/>
      <c r="AL72" s="46"/>
      <c r="AM72" s="137" t="s">
        <v>436</v>
      </c>
      <c r="AN72" s="546">
        <f>AN56*AO72</f>
        <v>982131298.77916706</v>
      </c>
      <c r="AO72" s="547">
        <v>0.03</v>
      </c>
      <c r="AP72" s="488" t="s">
        <v>437</v>
      </c>
      <c r="AQ72" s="489"/>
      <c r="AR72" s="566"/>
    </row>
    <row r="73" spans="3:75" x14ac:dyDescent="0.3">
      <c r="J73" s="46"/>
      <c r="K73" s="46"/>
      <c r="L73" s="46"/>
      <c r="M73" s="46"/>
      <c r="N73" s="46"/>
      <c r="O73" s="46"/>
      <c r="P73" s="46"/>
      <c r="Q73" s="46"/>
      <c r="R73" s="46"/>
      <c r="S73" s="58"/>
      <c r="T73" s="46"/>
      <c r="U73" s="46"/>
      <c r="V73" s="46"/>
      <c r="W73" s="46"/>
      <c r="X73" s="46"/>
      <c r="Y73" s="46"/>
      <c r="Z73" s="46"/>
      <c r="AA73" s="50"/>
      <c r="AB73" s="46"/>
      <c r="AD73" s="567"/>
      <c r="AE73" s="457"/>
      <c r="AF73" s="568">
        <v>2.5000000000000001E-2</v>
      </c>
      <c r="AG73" s="457"/>
      <c r="AI73" s="46"/>
      <c r="AJ73" s="46"/>
      <c r="AK73" s="46"/>
      <c r="AL73" s="46"/>
      <c r="AM73" s="137" t="s">
        <v>438</v>
      </c>
      <c r="AN73" s="546">
        <f>AN56*AO73</f>
        <v>654754199.18611133</v>
      </c>
      <c r="AO73" s="547">
        <v>0.02</v>
      </c>
      <c r="AP73" s="488" t="s">
        <v>439</v>
      </c>
      <c r="AQ73" s="489"/>
      <c r="AR73" s="515"/>
    </row>
    <row r="74" spans="3:75" x14ac:dyDescent="0.3">
      <c r="J74" s="46"/>
      <c r="K74" s="46"/>
      <c r="L74" s="46"/>
      <c r="M74" s="46"/>
      <c r="N74" s="46"/>
      <c r="O74" s="46"/>
      <c r="P74" s="46"/>
      <c r="Q74" s="46"/>
      <c r="R74" s="46"/>
      <c r="S74" s="58"/>
      <c r="T74" s="46"/>
      <c r="U74" s="46"/>
      <c r="V74" s="46"/>
      <c r="W74" s="46"/>
      <c r="X74" s="46"/>
      <c r="Y74" s="46"/>
      <c r="Z74" s="46"/>
      <c r="AA74" s="50"/>
      <c r="AB74" s="46"/>
      <c r="AC74" s="569" t="s">
        <v>440</v>
      </c>
      <c r="AD74" s="85">
        <v>2016</v>
      </c>
      <c r="AE74" s="25">
        <v>5442000000</v>
      </c>
      <c r="AF74" s="570">
        <f t="shared" ref="AF74:AF106" si="28">AF73</f>
        <v>2.5000000000000001E-2</v>
      </c>
      <c r="AG74" s="25">
        <f t="shared" ref="AG74:AG106" si="29">AE74*AF74</f>
        <v>136050000</v>
      </c>
      <c r="AI74" s="46"/>
      <c r="AJ74" s="58"/>
      <c r="AK74" s="58"/>
      <c r="AL74" s="58"/>
      <c r="AM74" s="137" t="s">
        <v>441</v>
      </c>
      <c r="AN74" s="546">
        <f>AN56*AO74</f>
        <v>1636885497.9652786</v>
      </c>
      <c r="AO74" s="547">
        <v>0.05</v>
      </c>
      <c r="AP74" s="488" t="s">
        <v>442</v>
      </c>
      <c r="AQ74" s="489"/>
      <c r="AR74" s="515"/>
    </row>
    <row r="75" spans="3:75" x14ac:dyDescent="0.3">
      <c r="J75" s="46"/>
      <c r="K75" s="46"/>
      <c r="L75" s="46"/>
      <c r="M75" s="46"/>
      <c r="N75" s="46"/>
      <c r="O75" s="46"/>
      <c r="P75" s="46"/>
      <c r="Q75" s="46"/>
      <c r="R75" s="46"/>
      <c r="S75" s="58"/>
      <c r="T75" s="46"/>
      <c r="U75" s="46"/>
      <c r="V75" s="46"/>
      <c r="W75" s="46"/>
      <c r="X75" s="46"/>
      <c r="Y75" s="46"/>
      <c r="Z75" s="571" t="s">
        <v>443</v>
      </c>
      <c r="AA75" s="50">
        <f>W72</f>
        <v>1989164570.4746923</v>
      </c>
      <c r="AB75" s="46"/>
      <c r="AD75" s="85">
        <f t="shared" ref="AD75:AD106" si="30">AD74+1</f>
        <v>2017</v>
      </c>
      <c r="AE75" s="25">
        <f t="shared" ref="AE75:AE106" si="31">AE74+AG74</f>
        <v>5578050000</v>
      </c>
      <c r="AF75" s="570">
        <f t="shared" si="28"/>
        <v>2.5000000000000001E-2</v>
      </c>
      <c r="AG75" s="25">
        <f t="shared" si="29"/>
        <v>139451250</v>
      </c>
      <c r="AI75" s="46"/>
      <c r="AJ75" s="58"/>
      <c r="AK75" s="46"/>
      <c r="AL75" s="46"/>
      <c r="AM75" s="137" t="s">
        <v>444</v>
      </c>
      <c r="AN75" s="546">
        <f>AN56*AO75</f>
        <v>654754199.18611133</v>
      </c>
      <c r="AO75" s="547">
        <v>0.02</v>
      </c>
      <c r="AP75" s="487" t="s">
        <v>445</v>
      </c>
      <c r="AQ75" s="572"/>
      <c r="AR75" s="515"/>
    </row>
    <row r="76" spans="3:75" x14ac:dyDescent="0.3">
      <c r="R76" s="46"/>
      <c r="S76" s="58"/>
      <c r="T76" s="46"/>
      <c r="U76" s="46"/>
      <c r="V76" s="46"/>
      <c r="W76" s="46"/>
      <c r="X76" s="46"/>
      <c r="Y76" s="46"/>
      <c r="Z76" s="571" t="s">
        <v>446</v>
      </c>
      <c r="AA76" s="450">
        <f>AA72</f>
        <v>13416862712.863857</v>
      </c>
      <c r="AB76" s="46"/>
      <c r="AD76" s="85">
        <f t="shared" si="30"/>
        <v>2018</v>
      </c>
      <c r="AE76" s="25">
        <f t="shared" si="31"/>
        <v>5717501250</v>
      </c>
      <c r="AF76" s="570">
        <f t="shared" si="28"/>
        <v>2.5000000000000001E-2</v>
      </c>
      <c r="AG76" s="25">
        <f t="shared" si="29"/>
        <v>142937531.25</v>
      </c>
      <c r="AI76" s="46"/>
      <c r="AJ76" s="58"/>
      <c r="AK76" s="46"/>
      <c r="AL76" s="46"/>
      <c r="AM76" s="573" t="s">
        <v>447</v>
      </c>
      <c r="AN76" s="546">
        <f>AN56*AO76</f>
        <v>654754199.18611133</v>
      </c>
      <c r="AO76" s="547">
        <v>0.02</v>
      </c>
      <c r="AP76" s="487" t="s">
        <v>448</v>
      </c>
      <c r="AQ76" s="572"/>
      <c r="AR76" s="515"/>
    </row>
    <row r="77" spans="3:75" x14ac:dyDescent="0.3">
      <c r="R77" s="46"/>
      <c r="S77" s="58"/>
      <c r="T77" s="46"/>
      <c r="U77" s="46"/>
      <c r="V77" s="46"/>
      <c r="W77" s="46"/>
      <c r="X77" s="46"/>
      <c r="Y77" s="46"/>
      <c r="Z77" s="46"/>
      <c r="AA77" s="218"/>
      <c r="AB77" s="58"/>
      <c r="AD77" s="85">
        <f t="shared" si="30"/>
        <v>2019</v>
      </c>
      <c r="AE77" s="25">
        <f t="shared" si="31"/>
        <v>5860438781.25</v>
      </c>
      <c r="AF77" s="570">
        <f t="shared" si="28"/>
        <v>2.5000000000000001E-2</v>
      </c>
      <c r="AG77" s="25">
        <f t="shared" si="29"/>
        <v>146510969.53125</v>
      </c>
      <c r="AI77" s="46"/>
      <c r="AJ77" s="46"/>
      <c r="AK77" s="46"/>
      <c r="AL77" s="46"/>
      <c r="AM77" s="137" t="s">
        <v>449</v>
      </c>
      <c r="AN77" s="574">
        <f>AN56*AO77</f>
        <v>1636885497.9652786</v>
      </c>
      <c r="AO77" s="575">
        <v>0.05</v>
      </c>
      <c r="AP77" s="488" t="s">
        <v>450</v>
      </c>
      <c r="AQ77" s="489"/>
      <c r="AR77" s="515"/>
    </row>
    <row r="78" spans="3:75" x14ac:dyDescent="0.3">
      <c r="R78" s="46"/>
      <c r="S78" s="58"/>
      <c r="T78" s="46"/>
      <c r="U78" s="46"/>
      <c r="V78" s="46"/>
      <c r="W78" s="46"/>
      <c r="X78" s="46"/>
      <c r="Y78" s="46"/>
      <c r="Z78" s="569" t="s">
        <v>451</v>
      </c>
      <c r="AA78" s="166">
        <f>AA72/W72</f>
        <v>6.7449737000202399</v>
      </c>
      <c r="AB78" s="58"/>
      <c r="AD78" s="85">
        <f t="shared" si="30"/>
        <v>2020</v>
      </c>
      <c r="AE78" s="25">
        <f t="shared" si="31"/>
        <v>6006949750.78125</v>
      </c>
      <c r="AF78" s="570">
        <f t="shared" si="28"/>
        <v>2.5000000000000001E-2</v>
      </c>
      <c r="AG78" s="25">
        <f t="shared" si="29"/>
        <v>150173743.76953125</v>
      </c>
      <c r="AI78" s="46"/>
      <c r="AJ78" s="46"/>
      <c r="AK78" s="46"/>
      <c r="AL78" s="46"/>
      <c r="AM78" s="137" t="s">
        <v>452</v>
      </c>
      <c r="AN78" s="574">
        <f>AN56*AO78</f>
        <v>982131298.77916706</v>
      </c>
      <c r="AO78" s="575">
        <v>0.03</v>
      </c>
      <c r="AP78" s="488" t="s">
        <v>453</v>
      </c>
      <c r="AQ78" s="489"/>
      <c r="AR78" s="515"/>
    </row>
    <row r="79" spans="3:75" x14ac:dyDescent="0.3">
      <c r="R79" s="46"/>
      <c r="S79" s="58"/>
      <c r="T79" s="46"/>
      <c r="U79" s="46"/>
      <c r="V79" s="46"/>
      <c r="W79" s="46"/>
      <c r="X79" s="46"/>
      <c r="AB79" s="58"/>
      <c r="AD79" s="85">
        <f t="shared" si="30"/>
        <v>2021</v>
      </c>
      <c r="AE79" s="25">
        <f t="shared" si="31"/>
        <v>6157123494.5507813</v>
      </c>
      <c r="AF79" s="570">
        <f t="shared" si="28"/>
        <v>2.5000000000000001E-2</v>
      </c>
      <c r="AG79" s="25">
        <f t="shared" si="29"/>
        <v>153928087.36376953</v>
      </c>
      <c r="AI79" s="46"/>
      <c r="AJ79" s="46"/>
      <c r="AK79" s="46"/>
      <c r="AL79" s="46"/>
      <c r="AM79" s="137" t="s">
        <v>454</v>
      </c>
      <c r="AN79" s="574">
        <f>AN56*AO79</f>
        <v>0</v>
      </c>
      <c r="AO79" s="575">
        <v>0</v>
      </c>
      <c r="AP79" s="488" t="s">
        <v>455</v>
      </c>
      <c r="AQ79" s="489"/>
      <c r="AR79" s="515"/>
    </row>
    <row r="80" spans="3:75" x14ac:dyDescent="0.3">
      <c r="R80" s="46"/>
      <c r="S80" s="58"/>
      <c r="T80" s="46"/>
      <c r="U80" s="46"/>
      <c r="V80" s="46"/>
      <c r="W80" s="46"/>
      <c r="X80" s="46"/>
      <c r="AB80" s="46"/>
      <c r="AD80" s="85">
        <f t="shared" si="30"/>
        <v>2022</v>
      </c>
      <c r="AE80" s="25">
        <f t="shared" si="31"/>
        <v>6311051581.9145508</v>
      </c>
      <c r="AF80" s="570">
        <f t="shared" si="28"/>
        <v>2.5000000000000001E-2</v>
      </c>
      <c r="AG80" s="25">
        <f t="shared" si="29"/>
        <v>157776289.54786378</v>
      </c>
      <c r="AI80" s="46"/>
      <c r="AJ80" s="46"/>
      <c r="AK80" s="46"/>
      <c r="AL80" s="46"/>
      <c r="AM80" s="137" t="s">
        <v>456</v>
      </c>
      <c r="AN80" s="574">
        <f>AN56*AO80</f>
        <v>982131298.77916706</v>
      </c>
      <c r="AO80" s="575">
        <v>0.03</v>
      </c>
      <c r="AP80" s="488" t="s">
        <v>457</v>
      </c>
      <c r="AQ80" s="489"/>
      <c r="AR80" s="349"/>
    </row>
    <row r="81" spans="18:45" x14ac:dyDescent="0.3">
      <c r="R81" s="46"/>
      <c r="S81" s="58"/>
      <c r="T81" s="46"/>
      <c r="U81" s="46"/>
      <c r="V81" s="46"/>
      <c r="W81" s="46"/>
      <c r="AB81" s="46"/>
      <c r="AD81" s="85">
        <f t="shared" si="30"/>
        <v>2023</v>
      </c>
      <c r="AE81" s="25">
        <f t="shared" si="31"/>
        <v>6468827871.4624147</v>
      </c>
      <c r="AF81" s="570">
        <f t="shared" si="28"/>
        <v>2.5000000000000001E-2</v>
      </c>
      <c r="AG81" s="25">
        <f t="shared" si="29"/>
        <v>161720696.78656039</v>
      </c>
      <c r="AI81" s="46"/>
      <c r="AJ81" s="46"/>
      <c r="AK81" s="46"/>
      <c r="AL81" s="46"/>
      <c r="AM81" s="137" t="s">
        <v>458</v>
      </c>
      <c r="AN81" s="546">
        <f>AN56*AO81</f>
        <v>982131298.77916706</v>
      </c>
      <c r="AO81" s="547">
        <v>0.03</v>
      </c>
      <c r="AP81" s="488" t="s">
        <v>459</v>
      </c>
      <c r="AQ81" s="489"/>
      <c r="AR81" s="349"/>
    </row>
    <row r="82" spans="18:45" x14ac:dyDescent="0.3">
      <c r="R82" s="46"/>
      <c r="S82" s="58"/>
      <c r="T82" s="46"/>
      <c r="U82" s="46"/>
      <c r="V82" s="46"/>
      <c r="W82" s="46"/>
      <c r="X82" s="46"/>
      <c r="Y82" s="46"/>
      <c r="Z82" s="46"/>
      <c r="AA82" s="46"/>
      <c r="AB82" s="46"/>
      <c r="AD82" s="576">
        <f t="shared" si="30"/>
        <v>2024</v>
      </c>
      <c r="AE82" s="449">
        <f t="shared" si="31"/>
        <v>6630548568.2489748</v>
      </c>
      <c r="AF82" s="577">
        <f t="shared" si="28"/>
        <v>2.5000000000000001E-2</v>
      </c>
      <c r="AG82" s="578">
        <f t="shared" si="29"/>
        <v>165763714.20622438</v>
      </c>
      <c r="AI82" s="46"/>
      <c r="AJ82" s="46"/>
      <c r="AK82" s="46"/>
      <c r="AL82" s="46"/>
      <c r="AM82" s="94"/>
      <c r="AN82" s="579"/>
      <c r="AO82" s="580">
        <f>SUM(AO58:AO81)</f>
        <v>0.91292738849827071</v>
      </c>
      <c r="AP82" s="581"/>
      <c r="AQ82" s="582"/>
      <c r="AR82" s="349"/>
    </row>
    <row r="83" spans="18:45" x14ac:dyDescent="0.3">
      <c r="R83" s="46"/>
      <c r="S83" s="58"/>
      <c r="T83" s="46"/>
      <c r="U83" s="46"/>
      <c r="V83" s="46"/>
      <c r="W83" s="46"/>
      <c r="X83" s="46"/>
      <c r="Y83" s="46"/>
      <c r="Z83" s="46"/>
      <c r="AA83" s="46"/>
      <c r="AB83" s="46"/>
      <c r="AD83" s="85">
        <f t="shared" si="30"/>
        <v>2025</v>
      </c>
      <c r="AE83" s="25">
        <f t="shared" si="31"/>
        <v>6796312282.4551992</v>
      </c>
      <c r="AF83" s="570">
        <f t="shared" si="28"/>
        <v>2.5000000000000001E-2</v>
      </c>
      <c r="AG83" s="25">
        <f t="shared" si="29"/>
        <v>169907807.06138</v>
      </c>
      <c r="AI83" s="46"/>
      <c r="AJ83" s="46"/>
      <c r="AK83" s="46"/>
      <c r="AL83" s="46"/>
      <c r="AM83" s="573" t="s">
        <v>460</v>
      </c>
      <c r="AN83" s="574">
        <f>AN56*AO83</f>
        <v>2850557900.7429075</v>
      </c>
      <c r="AO83" s="575">
        <f>100%-AO82</f>
        <v>8.7072611501729291E-2</v>
      </c>
      <c r="AP83" s="488" t="s">
        <v>5</v>
      </c>
      <c r="AQ83" s="489"/>
      <c r="AR83" s="349"/>
    </row>
    <row r="84" spans="18:45" x14ac:dyDescent="0.3"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D84" s="85">
        <f t="shared" si="30"/>
        <v>2026</v>
      </c>
      <c r="AE84" s="25">
        <f t="shared" si="31"/>
        <v>6966220089.5165796</v>
      </c>
      <c r="AF84" s="570">
        <f t="shared" si="28"/>
        <v>2.5000000000000001E-2</v>
      </c>
      <c r="AG84" s="25">
        <f t="shared" si="29"/>
        <v>174155502.2379145</v>
      </c>
      <c r="AI84" s="46"/>
      <c r="AJ84" s="46"/>
      <c r="AK84" s="46"/>
      <c r="AL84" s="46"/>
      <c r="AM84" s="583" t="s">
        <v>461</v>
      </c>
      <c r="AN84" s="584">
        <f>SUM(AN58:AN83)</f>
        <v>32737709959.305561</v>
      </c>
      <c r="AO84" s="585">
        <f>AO82+AO83</f>
        <v>1</v>
      </c>
      <c r="AP84" s="586" t="s">
        <v>273</v>
      </c>
      <c r="AQ84" s="587"/>
      <c r="AR84" s="349"/>
    </row>
    <row r="85" spans="18:45" x14ac:dyDescent="0.3">
      <c r="R85" s="46"/>
      <c r="S85" s="46"/>
      <c r="T85" s="46"/>
      <c r="U85" s="46"/>
      <c r="V85" s="46"/>
      <c r="AD85" s="85">
        <f t="shared" si="30"/>
        <v>2027</v>
      </c>
      <c r="AE85" s="25">
        <f t="shared" si="31"/>
        <v>7140375591.7544937</v>
      </c>
      <c r="AF85" s="570">
        <f t="shared" si="28"/>
        <v>2.5000000000000001E-2</v>
      </c>
      <c r="AG85" s="25">
        <f t="shared" si="29"/>
        <v>178509389.79386234</v>
      </c>
      <c r="AI85" s="46"/>
      <c r="AJ85" s="46"/>
      <c r="AK85" s="46"/>
      <c r="AL85" s="46"/>
      <c r="AM85" s="583" t="s">
        <v>462</v>
      </c>
      <c r="AN85" s="299">
        <f>AN59+AN60+AN61+AN62+AN63</f>
        <v>8184427489.8263931</v>
      </c>
      <c r="AO85" s="65"/>
      <c r="AP85" s="65" t="s">
        <v>463</v>
      </c>
      <c r="AQ85" s="298"/>
      <c r="AR85" s="349"/>
    </row>
    <row r="86" spans="18:45" x14ac:dyDescent="0.3">
      <c r="AD86" s="85">
        <f t="shared" si="30"/>
        <v>2028</v>
      </c>
      <c r="AE86" s="25">
        <f t="shared" si="31"/>
        <v>7318884981.5483561</v>
      </c>
      <c r="AF86" s="570">
        <f t="shared" si="28"/>
        <v>2.5000000000000001E-2</v>
      </c>
      <c r="AG86" s="25">
        <f t="shared" si="29"/>
        <v>182972124.53870893</v>
      </c>
      <c r="AI86" s="46"/>
      <c r="AJ86" s="46"/>
      <c r="AK86" s="46"/>
      <c r="AL86" s="46"/>
      <c r="AM86" s="588"/>
      <c r="AN86" s="589"/>
      <c r="AO86" s="590"/>
      <c r="AP86" s="590"/>
      <c r="AQ86" s="591"/>
      <c r="AR86" s="349"/>
    </row>
    <row r="87" spans="18:45" x14ac:dyDescent="0.3">
      <c r="AD87" s="85">
        <f t="shared" si="30"/>
        <v>2029</v>
      </c>
      <c r="AE87" s="25">
        <f t="shared" si="31"/>
        <v>7501857106.0870647</v>
      </c>
      <c r="AF87" s="570">
        <f t="shared" si="28"/>
        <v>2.5000000000000001E-2</v>
      </c>
      <c r="AG87" s="25">
        <f t="shared" si="29"/>
        <v>187546427.65217662</v>
      </c>
      <c r="AI87" s="46"/>
      <c r="AJ87" s="46"/>
      <c r="AK87" s="46"/>
      <c r="AL87" s="46"/>
      <c r="AM87" s="592" t="s">
        <v>464</v>
      </c>
      <c r="AN87" s="593">
        <f>AA72</f>
        <v>13416862712.863857</v>
      </c>
      <c r="AO87" s="349" t="s">
        <v>465</v>
      </c>
      <c r="AP87" s="349"/>
      <c r="AQ87" s="349"/>
      <c r="AR87" s="349"/>
    </row>
    <row r="88" spans="18:45" x14ac:dyDescent="0.3">
      <c r="AD88" s="85">
        <f t="shared" si="30"/>
        <v>2030</v>
      </c>
      <c r="AE88" s="25">
        <f t="shared" si="31"/>
        <v>7689403533.7392416</v>
      </c>
      <c r="AF88" s="570">
        <f t="shared" si="28"/>
        <v>2.5000000000000001E-2</v>
      </c>
      <c r="AG88" s="25">
        <f t="shared" si="29"/>
        <v>192235088.34348106</v>
      </c>
      <c r="AI88" s="46"/>
      <c r="AJ88" s="46"/>
      <c r="AK88" s="46"/>
      <c r="AL88" s="46"/>
      <c r="AM88" s="594" t="s">
        <v>466</v>
      </c>
      <c r="AN88" s="595">
        <f>W72</f>
        <v>1989164570.4746923</v>
      </c>
      <c r="AO88" s="488" t="s">
        <v>467</v>
      </c>
      <c r="AP88" s="488"/>
      <c r="AQ88" s="349"/>
      <c r="AR88" s="349"/>
    </row>
    <row r="89" spans="18:45" x14ac:dyDescent="0.3">
      <c r="AD89" s="85">
        <f t="shared" si="30"/>
        <v>2031</v>
      </c>
      <c r="AE89" s="25">
        <f t="shared" si="31"/>
        <v>7881638622.0827227</v>
      </c>
      <c r="AF89" s="570">
        <f t="shared" si="28"/>
        <v>2.5000000000000001E-2</v>
      </c>
      <c r="AG89" s="25">
        <f t="shared" si="29"/>
        <v>197040965.55206808</v>
      </c>
      <c r="AI89" s="46"/>
      <c r="AJ89" s="46"/>
      <c r="AK89" s="46"/>
      <c r="AL89" s="46"/>
      <c r="AM89" s="538"/>
      <c r="AN89" s="596"/>
      <c r="AO89" s="349"/>
      <c r="AP89" s="349"/>
      <c r="AQ89" s="349"/>
      <c r="AR89" s="349"/>
      <c r="AS89" s="58"/>
    </row>
    <row r="90" spans="18:45" x14ac:dyDescent="0.3">
      <c r="AD90" s="85">
        <f t="shared" si="30"/>
        <v>2032</v>
      </c>
      <c r="AE90" s="25">
        <f t="shared" si="31"/>
        <v>8078679587.6347904</v>
      </c>
      <c r="AF90" s="570">
        <f t="shared" si="28"/>
        <v>2.5000000000000001E-2</v>
      </c>
      <c r="AG90" s="25">
        <f t="shared" si="29"/>
        <v>201966989.69086978</v>
      </c>
      <c r="AI90" s="46"/>
      <c r="AJ90" s="46"/>
      <c r="AK90" s="46"/>
      <c r="AL90" s="46"/>
      <c r="AN90" s="265" t="s">
        <v>266</v>
      </c>
      <c r="AO90" s="58"/>
      <c r="AP90" s="58"/>
      <c r="AQ90" s="58"/>
      <c r="AR90" s="58"/>
      <c r="AS90" s="58"/>
    </row>
    <row r="91" spans="18:45" x14ac:dyDescent="0.3">
      <c r="AD91" s="85">
        <f t="shared" si="30"/>
        <v>2033</v>
      </c>
      <c r="AE91" s="25">
        <f t="shared" si="31"/>
        <v>8280646577.3256598</v>
      </c>
      <c r="AF91" s="570">
        <f t="shared" si="28"/>
        <v>2.5000000000000001E-2</v>
      </c>
      <c r="AG91" s="25">
        <f t="shared" si="29"/>
        <v>207016164.4331415</v>
      </c>
      <c r="AI91" s="46"/>
      <c r="AJ91" s="46"/>
      <c r="AK91" s="46"/>
      <c r="AL91" s="46"/>
      <c r="AO91" s="58"/>
      <c r="AP91" s="58"/>
      <c r="AQ91" s="58"/>
      <c r="AR91" s="58"/>
      <c r="AS91" s="58"/>
    </row>
    <row r="92" spans="18:45" x14ac:dyDescent="0.3">
      <c r="AD92" s="85">
        <f t="shared" si="30"/>
        <v>2034</v>
      </c>
      <c r="AE92" s="25">
        <f t="shared" si="31"/>
        <v>8487662741.7588015</v>
      </c>
      <c r="AF92" s="570">
        <f t="shared" si="28"/>
        <v>2.5000000000000001E-2</v>
      </c>
      <c r="AG92" s="25">
        <f t="shared" si="29"/>
        <v>212191568.54397005</v>
      </c>
      <c r="AI92" s="46"/>
      <c r="AJ92" s="46"/>
      <c r="AK92" s="46"/>
      <c r="AL92" s="58"/>
      <c r="AO92" s="58"/>
      <c r="AP92" s="58"/>
      <c r="AQ92" s="58"/>
      <c r="AR92" s="58"/>
      <c r="AS92" s="58"/>
    </row>
    <row r="93" spans="18:45" x14ac:dyDescent="0.3">
      <c r="AD93" s="85">
        <f t="shared" si="30"/>
        <v>2035</v>
      </c>
      <c r="AE93" s="25">
        <f t="shared" si="31"/>
        <v>8699854310.3027706</v>
      </c>
      <c r="AF93" s="570">
        <f t="shared" si="28"/>
        <v>2.5000000000000001E-2</v>
      </c>
      <c r="AG93" s="25">
        <f t="shared" si="29"/>
        <v>217496357.75756928</v>
      </c>
      <c r="AO93" s="58"/>
      <c r="AP93" s="58"/>
      <c r="AQ93" s="58"/>
      <c r="AR93" s="58"/>
      <c r="AS93" s="58"/>
    </row>
    <row r="94" spans="18:45" x14ac:dyDescent="0.3">
      <c r="AD94" s="85">
        <f t="shared" si="30"/>
        <v>2036</v>
      </c>
      <c r="AE94" s="25">
        <f t="shared" si="31"/>
        <v>8917350668.060339</v>
      </c>
      <c r="AF94" s="570">
        <f t="shared" si="28"/>
        <v>2.5000000000000001E-2</v>
      </c>
      <c r="AG94" s="25">
        <f t="shared" si="29"/>
        <v>222933766.70150849</v>
      </c>
      <c r="AO94" s="58"/>
      <c r="AP94" s="58"/>
      <c r="AQ94" s="58"/>
      <c r="AR94" s="58"/>
      <c r="AS94" s="58"/>
    </row>
    <row r="95" spans="18:45" x14ac:dyDescent="0.3">
      <c r="AD95" s="85">
        <f t="shared" si="30"/>
        <v>2037</v>
      </c>
      <c r="AE95" s="25">
        <f t="shared" si="31"/>
        <v>9140284434.7618465</v>
      </c>
      <c r="AF95" s="570">
        <f t="shared" si="28"/>
        <v>2.5000000000000001E-2</v>
      </c>
      <c r="AG95" s="25">
        <f t="shared" si="29"/>
        <v>228507110.86904618</v>
      </c>
      <c r="AO95" s="58"/>
      <c r="AP95" s="58"/>
      <c r="AQ95" s="58"/>
      <c r="AR95" s="58"/>
      <c r="AS95" s="58"/>
    </row>
    <row r="96" spans="18:45" x14ac:dyDescent="0.3">
      <c r="AD96" s="85">
        <f t="shared" si="30"/>
        <v>2038</v>
      </c>
      <c r="AE96" s="25">
        <f t="shared" si="31"/>
        <v>9368791545.6308918</v>
      </c>
      <c r="AF96" s="570">
        <f t="shared" si="28"/>
        <v>2.5000000000000001E-2</v>
      </c>
      <c r="AG96" s="25">
        <f t="shared" si="29"/>
        <v>234219788.64077231</v>
      </c>
      <c r="AO96" s="58"/>
      <c r="AP96" s="58"/>
      <c r="AQ96" s="58"/>
      <c r="AR96" s="58"/>
      <c r="AS96" s="58"/>
    </row>
    <row r="97" spans="30:45" x14ac:dyDescent="0.3">
      <c r="AD97" s="85">
        <f t="shared" si="30"/>
        <v>2039</v>
      </c>
      <c r="AE97" s="25">
        <f t="shared" si="31"/>
        <v>9603011334.2716637</v>
      </c>
      <c r="AF97" s="570">
        <f t="shared" si="28"/>
        <v>2.5000000000000001E-2</v>
      </c>
      <c r="AG97" s="25">
        <f t="shared" si="29"/>
        <v>240075283.35679162</v>
      </c>
      <c r="AO97" s="58"/>
      <c r="AP97" s="58"/>
      <c r="AQ97" s="58"/>
      <c r="AR97" s="58"/>
      <c r="AS97" s="58"/>
    </row>
    <row r="98" spans="30:45" x14ac:dyDescent="0.3">
      <c r="AD98" s="85">
        <f t="shared" si="30"/>
        <v>2040</v>
      </c>
      <c r="AE98" s="25">
        <f t="shared" si="31"/>
        <v>9843086617.6284561</v>
      </c>
      <c r="AF98" s="570">
        <f t="shared" si="28"/>
        <v>2.5000000000000001E-2</v>
      </c>
      <c r="AG98" s="25">
        <f t="shared" si="29"/>
        <v>246077165.44071141</v>
      </c>
    </row>
    <row r="99" spans="30:45" x14ac:dyDescent="0.3">
      <c r="AD99" s="85">
        <f t="shared" si="30"/>
        <v>2041</v>
      </c>
      <c r="AE99" s="25">
        <f t="shared" si="31"/>
        <v>10089163783.069168</v>
      </c>
      <c r="AF99" s="570">
        <f t="shared" si="28"/>
        <v>2.5000000000000001E-2</v>
      </c>
      <c r="AG99" s="25">
        <f t="shared" si="29"/>
        <v>252229094.57672921</v>
      </c>
    </row>
    <row r="100" spans="30:45" x14ac:dyDescent="0.3">
      <c r="AD100" s="85">
        <f t="shared" si="30"/>
        <v>2042</v>
      </c>
      <c r="AE100" s="25">
        <f t="shared" si="31"/>
        <v>10341392877.645897</v>
      </c>
      <c r="AF100" s="570">
        <f t="shared" si="28"/>
        <v>2.5000000000000001E-2</v>
      </c>
      <c r="AG100" s="25">
        <f t="shared" si="29"/>
        <v>258534821.94114745</v>
      </c>
    </row>
    <row r="101" spans="30:45" x14ac:dyDescent="0.3">
      <c r="AD101" s="85">
        <f t="shared" si="30"/>
        <v>2043</v>
      </c>
      <c r="AE101" s="25">
        <f t="shared" si="31"/>
        <v>10599927699.587044</v>
      </c>
      <c r="AF101" s="570">
        <f t="shared" si="28"/>
        <v>2.5000000000000001E-2</v>
      </c>
      <c r="AG101" s="25">
        <f t="shared" si="29"/>
        <v>264998192.48967612</v>
      </c>
    </row>
    <row r="102" spans="30:45" x14ac:dyDescent="0.3">
      <c r="AD102" s="85">
        <f t="shared" si="30"/>
        <v>2044</v>
      </c>
      <c r="AE102" s="25">
        <f t="shared" si="31"/>
        <v>10864925892.076719</v>
      </c>
      <c r="AF102" s="570">
        <f t="shared" si="28"/>
        <v>2.5000000000000001E-2</v>
      </c>
      <c r="AG102" s="25">
        <f t="shared" si="29"/>
        <v>271623147.30191797</v>
      </c>
    </row>
    <row r="103" spans="30:45" x14ac:dyDescent="0.3">
      <c r="AD103" s="85">
        <f t="shared" si="30"/>
        <v>2045</v>
      </c>
      <c r="AE103" s="25">
        <f t="shared" si="31"/>
        <v>11136549039.378637</v>
      </c>
      <c r="AF103" s="570">
        <f t="shared" si="28"/>
        <v>2.5000000000000001E-2</v>
      </c>
      <c r="AG103" s="25">
        <f t="shared" si="29"/>
        <v>278413725.98446596</v>
      </c>
    </row>
    <row r="104" spans="30:45" x14ac:dyDescent="0.3">
      <c r="AD104" s="85">
        <f t="shared" si="30"/>
        <v>2046</v>
      </c>
      <c r="AE104" s="25">
        <f t="shared" si="31"/>
        <v>11414962765.363104</v>
      </c>
      <c r="AF104" s="570">
        <f t="shared" si="28"/>
        <v>2.5000000000000001E-2</v>
      </c>
      <c r="AG104" s="25">
        <f t="shared" si="29"/>
        <v>285374069.13407761</v>
      </c>
    </row>
    <row r="105" spans="30:45" x14ac:dyDescent="0.3">
      <c r="AD105" s="85">
        <f t="shared" si="30"/>
        <v>2047</v>
      </c>
      <c r="AE105" s="25">
        <f t="shared" si="31"/>
        <v>11700336834.497181</v>
      </c>
      <c r="AF105" s="570">
        <f t="shared" si="28"/>
        <v>2.5000000000000001E-2</v>
      </c>
      <c r="AG105" s="25">
        <f t="shared" si="29"/>
        <v>292508420.86242956</v>
      </c>
    </row>
    <row r="106" spans="30:45" x14ac:dyDescent="0.3">
      <c r="AD106" s="85">
        <f t="shared" si="30"/>
        <v>2048</v>
      </c>
      <c r="AE106" s="25">
        <f t="shared" si="31"/>
        <v>11992845255.35961</v>
      </c>
      <c r="AF106" s="570">
        <f t="shared" si="28"/>
        <v>2.5000000000000001E-2</v>
      </c>
      <c r="AG106" s="25">
        <f t="shared" si="29"/>
        <v>299821131.38399023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358A1-42E0-4721-BC6A-8B5E4B50C874}">
  <dimension ref="A2:EK106"/>
  <sheetViews>
    <sheetView topLeftCell="CZ41" workbookViewId="0">
      <selection activeCell="CY74" sqref="CY74"/>
    </sheetView>
  </sheetViews>
  <sheetFormatPr defaultColWidth="8.88671875" defaultRowHeight="15.6" x14ac:dyDescent="0.3"/>
  <cols>
    <col min="1" max="1" width="5.88671875" style="1" customWidth="1"/>
    <col min="2" max="2" width="22.33203125" style="1" customWidth="1"/>
    <col min="3" max="3" width="19" style="1" bestFit="1" customWidth="1"/>
    <col min="4" max="4" width="24.21875" style="1" bestFit="1" customWidth="1"/>
    <col min="5" max="5" width="26.6640625" style="1" customWidth="1"/>
    <col min="6" max="6" width="7.33203125" style="1" customWidth="1"/>
    <col min="7" max="7" width="22.88671875" style="1" bestFit="1" customWidth="1"/>
    <col min="8" max="8" width="6.6640625" style="1" customWidth="1"/>
    <col min="9" max="9" width="22.33203125" style="1" customWidth="1"/>
    <col min="10" max="10" width="8.88671875" style="1"/>
    <col min="11" max="11" width="22.33203125" style="1" customWidth="1"/>
    <col min="12" max="12" width="8.88671875" style="1"/>
    <col min="13" max="13" width="21.33203125" style="1" bestFit="1" customWidth="1"/>
    <col min="14" max="14" width="8.88671875" style="1"/>
    <col min="15" max="15" width="20.5546875" style="1" customWidth="1"/>
    <col min="16" max="16" width="8.88671875" style="1"/>
    <col min="17" max="17" width="21.33203125" style="1" bestFit="1" customWidth="1"/>
    <col min="18" max="18" width="8.88671875" style="1"/>
    <col min="19" max="19" width="20.44140625" style="1" customWidth="1"/>
    <col min="20" max="20" width="8.88671875" style="1"/>
    <col min="21" max="21" width="23.6640625" style="1" bestFit="1" customWidth="1"/>
    <col min="22" max="22" width="8.88671875" style="1"/>
    <col min="23" max="23" width="23.109375" style="1" bestFit="1" customWidth="1"/>
    <col min="24" max="24" width="8.88671875" style="1"/>
    <col min="25" max="25" width="21.33203125" style="1" bestFit="1" customWidth="1"/>
    <col min="26" max="26" width="11.6640625" style="1" customWidth="1"/>
    <col min="27" max="27" width="22.6640625" style="1" bestFit="1" customWidth="1"/>
    <col min="28" max="28" width="8.88671875" style="1"/>
    <col min="29" max="29" width="21.33203125" style="1" bestFit="1" customWidth="1"/>
    <col min="30" max="30" width="8.88671875" style="1"/>
    <col min="31" max="31" width="20.21875" style="1" bestFit="1" customWidth="1"/>
    <col min="32" max="95" width="20.21875" style="1" customWidth="1"/>
    <col min="96" max="96" width="8.88671875" style="1"/>
    <col min="97" max="97" width="21.33203125" style="1" bestFit="1" customWidth="1"/>
    <col min="98" max="98" width="8.88671875" style="1"/>
    <col min="99" max="99" width="21.21875" style="1" customWidth="1"/>
    <col min="100" max="100" width="8.88671875" style="1"/>
    <col min="101" max="101" width="23.6640625" style="1" customWidth="1"/>
    <col min="102" max="102" width="9.44140625" style="1" bestFit="1" customWidth="1"/>
    <col min="103" max="103" width="36.44140625" style="1" customWidth="1"/>
    <col min="104" max="104" width="28" style="1" bestFit="1" customWidth="1"/>
    <col min="105" max="105" width="11.109375" style="1" bestFit="1" customWidth="1"/>
    <col min="106" max="106" width="26.77734375" style="1" customWidth="1"/>
    <col min="107" max="107" width="35.6640625" style="1" customWidth="1"/>
    <col min="108" max="108" width="39.109375" style="1" bestFit="1" customWidth="1"/>
    <col min="109" max="110" width="25.44140625" style="1" bestFit="1" customWidth="1"/>
    <col min="111" max="111" width="8.88671875" style="1"/>
    <col min="112" max="112" width="23.109375" style="1" bestFit="1" customWidth="1"/>
    <col min="113" max="113" width="8.88671875" style="1"/>
    <col min="114" max="114" width="9.33203125" style="1" customWidth="1"/>
    <col min="115" max="117" width="8.88671875" style="1"/>
    <col min="118" max="118" width="19.6640625" style="1" customWidth="1"/>
    <col min="119" max="119" width="11.109375" style="1" bestFit="1" customWidth="1"/>
    <col min="120" max="120" width="29.5546875" style="1" bestFit="1" customWidth="1"/>
    <col min="121" max="121" width="8.88671875" style="1"/>
    <col min="122" max="122" width="23.109375" style="1" bestFit="1" customWidth="1"/>
    <col min="123" max="123" width="16.88671875" style="2" customWidth="1"/>
    <col min="124" max="124" width="22.44140625" style="1" bestFit="1" customWidth="1"/>
    <col min="125" max="125" width="7.109375" style="1" customWidth="1"/>
    <col min="126" max="126" width="20.21875" style="1" customWidth="1"/>
    <col min="127" max="127" width="9.109375" style="2" customWidth="1"/>
    <col min="128" max="128" width="19.109375" style="1" bestFit="1" customWidth="1"/>
    <col min="129" max="130" width="8.88671875" style="1"/>
    <col min="131" max="131" width="20.6640625" style="1" customWidth="1"/>
    <col min="132" max="132" width="3.6640625" style="1" customWidth="1"/>
    <col min="133" max="134" width="21.88671875" style="1" customWidth="1"/>
    <col min="135" max="135" width="8" style="1" customWidth="1"/>
    <col min="136" max="136" width="21.44140625" style="1" customWidth="1"/>
    <col min="137" max="137" width="19.109375" style="1" bestFit="1" customWidth="1"/>
    <col min="138" max="138" width="25.33203125" style="16" customWidth="1"/>
    <col min="139" max="139" width="8.88671875" style="2"/>
    <col min="140" max="140" width="8.88671875" style="1"/>
    <col min="141" max="141" width="17.44140625" style="1" bestFit="1" customWidth="1"/>
    <col min="142" max="16384" width="8.88671875" style="1"/>
  </cols>
  <sheetData>
    <row r="2" spans="1:139" s="228" customFormat="1" ht="27.6" x14ac:dyDescent="0.65">
      <c r="C2" s="253" t="s">
        <v>258</v>
      </c>
      <c r="D2" s="50"/>
      <c r="E2" s="50"/>
      <c r="F2" s="254" t="s">
        <v>259</v>
      </c>
      <c r="G2" s="255" t="s">
        <v>260</v>
      </c>
      <c r="H2" s="50"/>
      <c r="I2" s="256"/>
      <c r="K2" s="257" t="s">
        <v>261</v>
      </c>
      <c r="L2" s="50"/>
      <c r="M2" s="50"/>
      <c r="Q2" s="258" t="s">
        <v>262</v>
      </c>
      <c r="U2" s="255" t="s">
        <v>263</v>
      </c>
      <c r="W2" s="259" t="s">
        <v>264</v>
      </c>
      <c r="AA2" s="260"/>
      <c r="DS2" s="234"/>
      <c r="DW2" s="234"/>
      <c r="EH2" s="261"/>
      <c r="EI2" s="234"/>
    </row>
    <row r="3" spans="1:139" ht="25.95" customHeight="1" x14ac:dyDescent="0.5">
      <c r="C3" s="262" t="s">
        <v>265</v>
      </c>
      <c r="F3" s="263"/>
      <c r="G3" s="264"/>
      <c r="CZ3" s="265" t="s">
        <v>266</v>
      </c>
      <c r="DB3" s="266">
        <f>CY4*DB4</f>
        <v>457743</v>
      </c>
      <c r="DC3" s="1" t="s">
        <v>491</v>
      </c>
    </row>
    <row r="4" spans="1:139" ht="15.6" customHeight="1" x14ac:dyDescent="0.5">
      <c r="C4" s="262"/>
      <c r="D4" s="13"/>
      <c r="E4" s="13" t="s">
        <v>267</v>
      </c>
      <c r="F4" s="263"/>
      <c r="G4" s="267" t="s">
        <v>268</v>
      </c>
      <c r="H4" s="13"/>
      <c r="I4" s="267" t="s">
        <v>230</v>
      </c>
      <c r="J4" s="13"/>
      <c r="K4" s="13"/>
      <c r="L4" s="13"/>
      <c r="M4" s="267" t="s">
        <v>230</v>
      </c>
      <c r="N4" s="13"/>
      <c r="O4" s="13"/>
      <c r="P4" s="13"/>
      <c r="Q4" s="267" t="s">
        <v>230</v>
      </c>
      <c r="R4" s="13"/>
      <c r="S4" s="13"/>
      <c r="T4" s="13"/>
      <c r="U4" s="267" t="s">
        <v>230</v>
      </c>
      <c r="V4" s="13"/>
      <c r="W4" s="13"/>
      <c r="X4" s="13"/>
      <c r="Y4" s="267" t="s">
        <v>230</v>
      </c>
      <c r="Z4" s="13"/>
      <c r="AA4" s="13"/>
      <c r="AB4" s="13"/>
      <c r="AC4" s="267" t="s">
        <v>230</v>
      </c>
      <c r="AD4" s="13"/>
      <c r="AE4" s="13"/>
      <c r="AF4" s="13"/>
      <c r="AG4" s="267" t="s">
        <v>230</v>
      </c>
      <c r="AH4" s="13"/>
      <c r="AI4" s="13"/>
      <c r="AJ4" s="13"/>
      <c r="AK4" s="267" t="s">
        <v>230</v>
      </c>
      <c r="AL4" s="13"/>
      <c r="AM4" s="13"/>
      <c r="AN4" s="13"/>
      <c r="AO4" s="267" t="s">
        <v>230</v>
      </c>
      <c r="AP4" s="13"/>
      <c r="AQ4" s="13"/>
      <c r="AR4" s="13"/>
      <c r="AS4" s="267" t="s">
        <v>230</v>
      </c>
      <c r="AT4" s="13"/>
      <c r="AU4" s="13"/>
      <c r="AV4" s="13"/>
      <c r="AW4" s="267" t="s">
        <v>230</v>
      </c>
      <c r="AX4" s="13"/>
      <c r="AY4" s="13"/>
      <c r="AZ4" s="13"/>
      <c r="BA4" s="267" t="s">
        <v>230</v>
      </c>
      <c r="BB4" s="13"/>
      <c r="BC4" s="13"/>
      <c r="BD4" s="13"/>
      <c r="BE4" s="267" t="s">
        <v>230</v>
      </c>
      <c r="BF4" s="13"/>
      <c r="BG4" s="13"/>
      <c r="BH4" s="13"/>
      <c r="BI4" s="267" t="s">
        <v>230</v>
      </c>
      <c r="BJ4" s="13"/>
      <c r="BK4" s="13"/>
      <c r="BL4" s="13"/>
      <c r="BM4" s="267" t="s">
        <v>230</v>
      </c>
      <c r="BN4" s="13"/>
      <c r="BO4" s="13"/>
      <c r="BP4" s="13"/>
      <c r="BQ4" s="267" t="s">
        <v>230</v>
      </c>
      <c r="BR4" s="13"/>
      <c r="BS4" s="13"/>
      <c r="BT4" s="13"/>
      <c r="BU4" s="267" t="s">
        <v>230</v>
      </c>
      <c r="BV4" s="13"/>
      <c r="BW4" s="13"/>
      <c r="BX4" s="13"/>
      <c r="BY4" s="267" t="s">
        <v>230</v>
      </c>
      <c r="BZ4" s="13"/>
      <c r="CA4" s="13"/>
      <c r="CB4" s="13"/>
      <c r="CC4" s="267" t="s">
        <v>230</v>
      </c>
      <c r="CD4" s="13"/>
      <c r="CE4" s="13"/>
      <c r="CF4" s="13"/>
      <c r="CG4" s="267" t="s">
        <v>230</v>
      </c>
      <c r="CH4" s="13"/>
      <c r="CI4" s="13"/>
      <c r="CJ4" s="13"/>
      <c r="CK4" s="267" t="s">
        <v>230</v>
      </c>
      <c r="CL4" s="13"/>
      <c r="CM4" s="13"/>
      <c r="CN4" s="13"/>
      <c r="CO4" s="267" t="s">
        <v>230</v>
      </c>
      <c r="CP4" s="13"/>
      <c r="CQ4" s="13"/>
      <c r="CR4" s="13"/>
      <c r="CS4" s="267" t="s">
        <v>230</v>
      </c>
      <c r="CT4" s="13"/>
      <c r="CU4" s="13"/>
      <c r="CV4" s="13"/>
      <c r="CW4" s="267" t="s">
        <v>230</v>
      </c>
      <c r="CX4" s="13"/>
      <c r="CY4" s="268">
        <v>18309</v>
      </c>
      <c r="CZ4" s="266">
        <v>457743</v>
      </c>
      <c r="DA4" s="266"/>
      <c r="DB4" s="269">
        <f>CZ4/CY4</f>
        <v>25.000983123054237</v>
      </c>
      <c r="DC4" s="1" t="s">
        <v>492</v>
      </c>
    </row>
    <row r="5" spans="1:139" ht="18.600000000000001" x14ac:dyDescent="0.45">
      <c r="C5" s="270" t="s">
        <v>269</v>
      </c>
      <c r="D5" s="271"/>
      <c r="E5" s="272">
        <f>E11</f>
        <v>18309735474.494347</v>
      </c>
      <c r="F5" s="273">
        <v>1</v>
      </c>
      <c r="G5" s="272">
        <f>E5*F5</f>
        <v>18309735474.494347</v>
      </c>
      <c r="H5" s="274">
        <v>1</v>
      </c>
      <c r="I5" s="272">
        <f>G5*H5</f>
        <v>18309735474.494347</v>
      </c>
      <c r="J5" s="274">
        <v>1</v>
      </c>
      <c r="K5" s="272">
        <f>I5*J5</f>
        <v>18309735474.494347</v>
      </c>
      <c r="L5" s="274">
        <f>H5</f>
        <v>1</v>
      </c>
      <c r="M5" s="272">
        <f>K5*L5</f>
        <v>18309735474.494347</v>
      </c>
      <c r="N5" s="274">
        <f>J5</f>
        <v>1</v>
      </c>
      <c r="O5" s="272">
        <f>M5*N5</f>
        <v>18309735474.494347</v>
      </c>
      <c r="P5" s="274">
        <f>L5</f>
        <v>1</v>
      </c>
      <c r="Q5" s="272">
        <f>O5*P5</f>
        <v>18309735474.494347</v>
      </c>
      <c r="R5" s="274">
        <f>N5</f>
        <v>1</v>
      </c>
      <c r="S5" s="272">
        <f>Q5*R5</f>
        <v>18309735474.494347</v>
      </c>
      <c r="T5" s="274">
        <f>P5</f>
        <v>1</v>
      </c>
      <c r="U5" s="272">
        <f>S5*T5</f>
        <v>18309735474.494347</v>
      </c>
      <c r="V5" s="274">
        <f>R5</f>
        <v>1</v>
      </c>
      <c r="W5" s="272">
        <f>U5*V5</f>
        <v>18309735474.494347</v>
      </c>
      <c r="X5" s="274">
        <f>T5</f>
        <v>1</v>
      </c>
      <c r="Y5" s="272">
        <f>W5*X5</f>
        <v>18309735474.494347</v>
      </c>
      <c r="Z5" s="274">
        <f>V5</f>
        <v>1</v>
      </c>
      <c r="AA5" s="272">
        <f>Y5*Z5</f>
        <v>18309735474.494347</v>
      </c>
      <c r="AB5" s="274">
        <f>X5</f>
        <v>1</v>
      </c>
      <c r="AC5" s="272">
        <f>AA5*AB5</f>
        <v>18309735474.494347</v>
      </c>
      <c r="AD5" s="274">
        <f>Z5</f>
        <v>1</v>
      </c>
      <c r="AE5" s="272">
        <f>AC5*AD5</f>
        <v>18309735474.494347</v>
      </c>
      <c r="AF5" s="274">
        <f>AB5</f>
        <v>1</v>
      </c>
      <c r="AG5" s="272">
        <f>AE5*AF5</f>
        <v>18309735474.494347</v>
      </c>
      <c r="AH5" s="274">
        <f>AD5</f>
        <v>1</v>
      </c>
      <c r="AI5" s="272">
        <f>AG5*AH5</f>
        <v>18309735474.494347</v>
      </c>
      <c r="AJ5" s="274">
        <f>AF5</f>
        <v>1</v>
      </c>
      <c r="AK5" s="272">
        <f>AI5*AJ5</f>
        <v>18309735474.494347</v>
      </c>
      <c r="AL5" s="274">
        <f>AH5</f>
        <v>1</v>
      </c>
      <c r="AM5" s="272">
        <f>AK5*AL5</f>
        <v>18309735474.494347</v>
      </c>
      <c r="AN5" s="274">
        <f>AJ5</f>
        <v>1</v>
      </c>
      <c r="AO5" s="272">
        <f>AM5*AN5</f>
        <v>18309735474.494347</v>
      </c>
      <c r="AP5" s="274">
        <f>AL5</f>
        <v>1</v>
      </c>
      <c r="AQ5" s="272">
        <f>AO5*AP5</f>
        <v>18309735474.494347</v>
      </c>
      <c r="AR5" s="274">
        <f>AN5</f>
        <v>1</v>
      </c>
      <c r="AS5" s="272">
        <f>AQ5*AR5</f>
        <v>18309735474.494347</v>
      </c>
      <c r="AT5" s="274">
        <f>AP5</f>
        <v>1</v>
      </c>
      <c r="AU5" s="272">
        <f>AS5*AT5</f>
        <v>18309735474.494347</v>
      </c>
      <c r="AV5" s="274">
        <f>AR5</f>
        <v>1</v>
      </c>
      <c r="AW5" s="272">
        <f>AU5*AV5</f>
        <v>18309735474.494347</v>
      </c>
      <c r="AX5" s="274">
        <f>AT5</f>
        <v>1</v>
      </c>
      <c r="AY5" s="272">
        <f>AW5*AX5</f>
        <v>18309735474.494347</v>
      </c>
      <c r="AZ5" s="274">
        <f>AV5</f>
        <v>1</v>
      </c>
      <c r="BA5" s="272">
        <f>AY5*AZ5</f>
        <v>18309735474.494347</v>
      </c>
      <c r="BB5" s="274">
        <f>AX5</f>
        <v>1</v>
      </c>
      <c r="BC5" s="272">
        <f>BA5*BB5</f>
        <v>18309735474.494347</v>
      </c>
      <c r="BD5" s="274">
        <f>AR5</f>
        <v>1</v>
      </c>
      <c r="BE5" s="272">
        <f>BC5*BD5</f>
        <v>18309735474.494347</v>
      </c>
      <c r="BF5" s="274">
        <f>AT5</f>
        <v>1</v>
      </c>
      <c r="BG5" s="272">
        <f>BE5*BF5</f>
        <v>18309735474.494347</v>
      </c>
      <c r="BH5" s="274">
        <f>BD5</f>
        <v>1</v>
      </c>
      <c r="BI5" s="272">
        <f>BG5*BH5</f>
        <v>18309735474.494347</v>
      </c>
      <c r="BJ5" s="274">
        <f>BF5</f>
        <v>1</v>
      </c>
      <c r="BK5" s="272">
        <f>BI5*BJ5</f>
        <v>18309735474.494347</v>
      </c>
      <c r="BL5" s="274">
        <f>BH5</f>
        <v>1</v>
      </c>
      <c r="BM5" s="272">
        <f>BK5*BL5</f>
        <v>18309735474.494347</v>
      </c>
      <c r="BN5" s="274">
        <f>BJ5</f>
        <v>1</v>
      </c>
      <c r="BO5" s="272">
        <f>BM5*BN5</f>
        <v>18309735474.494347</v>
      </c>
      <c r="BP5" s="274">
        <f>BL5</f>
        <v>1</v>
      </c>
      <c r="BQ5" s="272">
        <f>BO5*BP5</f>
        <v>18309735474.494347</v>
      </c>
      <c r="BR5" s="274">
        <f>BN5</f>
        <v>1</v>
      </c>
      <c r="BS5" s="272">
        <f>BQ5*BR5</f>
        <v>18309735474.494347</v>
      </c>
      <c r="BT5" s="274">
        <f>BP5</f>
        <v>1</v>
      </c>
      <c r="BU5" s="272">
        <f>BS5*BT5</f>
        <v>18309735474.494347</v>
      </c>
      <c r="BV5" s="274">
        <f>BR5</f>
        <v>1</v>
      </c>
      <c r="BW5" s="272">
        <f>BU5*BV5</f>
        <v>18309735474.494347</v>
      </c>
      <c r="BX5" s="274">
        <f>BT5</f>
        <v>1</v>
      </c>
      <c r="BY5" s="272">
        <f>BW5*BX5</f>
        <v>18309735474.494347</v>
      </c>
      <c r="BZ5" s="274">
        <f>BV5</f>
        <v>1</v>
      </c>
      <c r="CA5" s="272">
        <f>BY5*BZ5</f>
        <v>18309735474.494347</v>
      </c>
      <c r="CB5" s="274">
        <f>BX5</f>
        <v>1</v>
      </c>
      <c r="CC5" s="272">
        <f>CA5*CB5</f>
        <v>18309735474.494347</v>
      </c>
      <c r="CD5" s="274">
        <f>BZ5</f>
        <v>1</v>
      </c>
      <c r="CE5" s="272">
        <f>CC5*CD5</f>
        <v>18309735474.494347</v>
      </c>
      <c r="CF5" s="274">
        <f>CB5</f>
        <v>1</v>
      </c>
      <c r="CG5" s="272">
        <f>CE5*CF5</f>
        <v>18309735474.494347</v>
      </c>
      <c r="CH5" s="274">
        <f>CD5</f>
        <v>1</v>
      </c>
      <c r="CI5" s="272">
        <f>CG5*CH5</f>
        <v>18309735474.494347</v>
      </c>
      <c r="CJ5" s="274">
        <f>BX5</f>
        <v>1</v>
      </c>
      <c r="CK5" s="272">
        <f>CI5*CJ5</f>
        <v>18309735474.494347</v>
      </c>
      <c r="CL5" s="274">
        <f>BZ5</f>
        <v>1</v>
      </c>
      <c r="CM5" s="272">
        <f>CK5*CL5</f>
        <v>18309735474.494347</v>
      </c>
      <c r="CN5" s="274">
        <f>CJ5</f>
        <v>1</v>
      </c>
      <c r="CO5" s="272">
        <f>CM5*CN5</f>
        <v>18309735474.494347</v>
      </c>
      <c r="CP5" s="274">
        <f>CL5</f>
        <v>1</v>
      </c>
      <c r="CQ5" s="272">
        <f>CO5*CP5</f>
        <v>18309735474.494347</v>
      </c>
      <c r="CR5" s="274">
        <f>AB5</f>
        <v>1</v>
      </c>
      <c r="CS5" s="272">
        <f>CQ5*CR5</f>
        <v>18309735474.494347</v>
      </c>
      <c r="CT5" s="274">
        <f>AD5</f>
        <v>1</v>
      </c>
      <c r="CU5" s="272">
        <f>CS5*CT5</f>
        <v>18309735474.494347</v>
      </c>
      <c r="CV5" s="274">
        <f>CR5</f>
        <v>1</v>
      </c>
      <c r="CW5" s="272">
        <f>CU5*CV5</f>
        <v>18309735474.494347</v>
      </c>
      <c r="CX5" s="274">
        <f>CT5</f>
        <v>1</v>
      </c>
      <c r="CY5" s="272">
        <f>CW5*CX5</f>
        <v>18309735474.494347</v>
      </c>
      <c r="CZ5" s="275">
        <f>G5+I5+M5+Q5+U5+Y5+AC5+AG5+AK5+AO5+AS5+AW5+BA5+BE5+BI5+BM5+BQ5+BU5+BY5+CC5+CG5+CK5+CO5+CS5+CW5</f>
        <v>457743386862.35852</v>
      </c>
      <c r="DB5" s="276">
        <f>CV5</f>
        <v>1</v>
      </c>
      <c r="DC5" s="277">
        <f>CY5*DB5</f>
        <v>18309735474.494347</v>
      </c>
      <c r="DD5" s="278"/>
      <c r="DE5" s="278"/>
      <c r="DF5" s="279"/>
    </row>
    <row r="6" spans="1:139" x14ac:dyDescent="0.3">
      <c r="F6" s="263"/>
      <c r="CZ6" s="280"/>
      <c r="DF6" s="281"/>
    </row>
    <row r="7" spans="1:139" x14ac:dyDescent="0.3">
      <c r="B7" s="282"/>
      <c r="C7" s="9"/>
      <c r="D7" s="9"/>
      <c r="E7" s="283" t="s">
        <v>493</v>
      </c>
      <c r="F7" s="284"/>
      <c r="G7" s="283" t="s">
        <v>268</v>
      </c>
      <c r="H7" s="285" t="s">
        <v>271</v>
      </c>
      <c r="I7" s="286" t="s">
        <v>272</v>
      </c>
      <c r="J7" s="287" t="s">
        <v>91</v>
      </c>
      <c r="K7" s="286" t="s">
        <v>273</v>
      </c>
      <c r="L7" s="63" t="s">
        <v>271</v>
      </c>
      <c r="M7" s="288" t="s">
        <v>274</v>
      </c>
      <c r="N7" s="289" t="s">
        <v>91</v>
      </c>
      <c r="O7" s="288" t="s">
        <v>273</v>
      </c>
      <c r="P7" s="285" t="s">
        <v>271</v>
      </c>
      <c r="Q7" s="286" t="s">
        <v>275</v>
      </c>
      <c r="R7" s="287" t="s">
        <v>91</v>
      </c>
      <c r="S7" s="286" t="s">
        <v>273</v>
      </c>
      <c r="T7" s="63" t="s">
        <v>271</v>
      </c>
      <c r="U7" s="288" t="s">
        <v>276</v>
      </c>
      <c r="V7" s="289" t="s">
        <v>91</v>
      </c>
      <c r="W7" s="288" t="s">
        <v>273</v>
      </c>
      <c r="X7" s="285" t="s">
        <v>271</v>
      </c>
      <c r="Y7" s="286" t="s">
        <v>277</v>
      </c>
      <c r="Z7" s="287" t="s">
        <v>91</v>
      </c>
      <c r="AA7" s="286" t="s">
        <v>273</v>
      </c>
      <c r="AB7" s="63" t="s">
        <v>271</v>
      </c>
      <c r="AC7" s="288" t="s">
        <v>278</v>
      </c>
      <c r="AD7" s="289" t="s">
        <v>91</v>
      </c>
      <c r="AE7" s="288" t="s">
        <v>273</v>
      </c>
      <c r="AF7" s="634" t="s">
        <v>271</v>
      </c>
      <c r="AG7" s="635" t="s">
        <v>279</v>
      </c>
      <c r="AH7" s="636" t="s">
        <v>91</v>
      </c>
      <c r="AI7" s="635" t="s">
        <v>273</v>
      </c>
      <c r="AJ7" s="637" t="s">
        <v>271</v>
      </c>
      <c r="AK7" s="528" t="s">
        <v>280</v>
      </c>
      <c r="AL7" s="476" t="s">
        <v>91</v>
      </c>
      <c r="AM7" s="528" t="s">
        <v>273</v>
      </c>
      <c r="AN7" s="634" t="s">
        <v>271</v>
      </c>
      <c r="AO7" s="635" t="s">
        <v>494</v>
      </c>
      <c r="AP7" s="636" t="s">
        <v>91</v>
      </c>
      <c r="AQ7" s="635" t="s">
        <v>273</v>
      </c>
      <c r="AR7" s="637" t="s">
        <v>271</v>
      </c>
      <c r="AS7" s="528" t="s">
        <v>495</v>
      </c>
      <c r="AT7" s="476" t="s">
        <v>91</v>
      </c>
      <c r="AU7" s="528" t="s">
        <v>273</v>
      </c>
      <c r="AV7" s="634" t="s">
        <v>271</v>
      </c>
      <c r="AW7" s="635" t="s">
        <v>496</v>
      </c>
      <c r="AX7" s="636" t="s">
        <v>91</v>
      </c>
      <c r="AY7" s="635" t="s">
        <v>273</v>
      </c>
      <c r="AZ7" s="637" t="s">
        <v>271</v>
      </c>
      <c r="BA7" s="528" t="s">
        <v>497</v>
      </c>
      <c r="BB7" s="476" t="s">
        <v>91</v>
      </c>
      <c r="BC7" s="528" t="s">
        <v>273</v>
      </c>
      <c r="BD7" s="634" t="s">
        <v>271</v>
      </c>
      <c r="BE7" s="635" t="s">
        <v>498</v>
      </c>
      <c r="BF7" s="636" t="s">
        <v>91</v>
      </c>
      <c r="BG7" s="635" t="s">
        <v>273</v>
      </c>
      <c r="BH7" s="637" t="s">
        <v>271</v>
      </c>
      <c r="BI7" s="528" t="s">
        <v>499</v>
      </c>
      <c r="BJ7" s="476" t="s">
        <v>91</v>
      </c>
      <c r="BK7" s="528" t="s">
        <v>273</v>
      </c>
      <c r="BL7" s="634" t="s">
        <v>271</v>
      </c>
      <c r="BM7" s="635" t="s">
        <v>500</v>
      </c>
      <c r="BN7" s="636" t="s">
        <v>91</v>
      </c>
      <c r="BO7" s="635" t="s">
        <v>273</v>
      </c>
      <c r="BP7" s="637" t="s">
        <v>271</v>
      </c>
      <c r="BQ7" s="528" t="s">
        <v>501</v>
      </c>
      <c r="BR7" s="476" t="s">
        <v>91</v>
      </c>
      <c r="BS7" s="528" t="s">
        <v>273</v>
      </c>
      <c r="BT7" s="634" t="s">
        <v>271</v>
      </c>
      <c r="BU7" s="635" t="s">
        <v>502</v>
      </c>
      <c r="BV7" s="636" t="s">
        <v>91</v>
      </c>
      <c r="BW7" s="635" t="s">
        <v>273</v>
      </c>
      <c r="BX7" s="637" t="s">
        <v>271</v>
      </c>
      <c r="BY7" s="528" t="s">
        <v>503</v>
      </c>
      <c r="BZ7" s="476" t="s">
        <v>91</v>
      </c>
      <c r="CA7" s="528" t="s">
        <v>273</v>
      </c>
      <c r="CB7" s="634" t="s">
        <v>271</v>
      </c>
      <c r="CC7" s="635" t="s">
        <v>504</v>
      </c>
      <c r="CD7" s="636" t="s">
        <v>91</v>
      </c>
      <c r="CE7" s="635" t="s">
        <v>273</v>
      </c>
      <c r="CF7" s="637" t="s">
        <v>271</v>
      </c>
      <c r="CG7" s="528" t="s">
        <v>505</v>
      </c>
      <c r="CH7" s="476" t="s">
        <v>91</v>
      </c>
      <c r="CI7" s="528" t="s">
        <v>273</v>
      </c>
      <c r="CJ7" s="634" t="s">
        <v>271</v>
      </c>
      <c r="CK7" s="635" t="s">
        <v>506</v>
      </c>
      <c r="CL7" s="636" t="s">
        <v>91</v>
      </c>
      <c r="CM7" s="635" t="s">
        <v>273</v>
      </c>
      <c r="CN7" s="637" t="s">
        <v>271</v>
      </c>
      <c r="CO7" s="528" t="s">
        <v>507</v>
      </c>
      <c r="CP7" s="476" t="s">
        <v>91</v>
      </c>
      <c r="CQ7" s="528" t="s">
        <v>273</v>
      </c>
      <c r="CR7" s="285" t="s">
        <v>271</v>
      </c>
      <c r="CS7" s="286" t="s">
        <v>508</v>
      </c>
      <c r="CT7" s="287" t="s">
        <v>91</v>
      </c>
      <c r="CU7" s="286" t="s">
        <v>273</v>
      </c>
      <c r="CV7" s="63" t="s">
        <v>271</v>
      </c>
      <c r="CW7" s="288" t="s">
        <v>509</v>
      </c>
      <c r="CX7" s="289" t="s">
        <v>91</v>
      </c>
      <c r="CY7" s="288" t="s">
        <v>273</v>
      </c>
      <c r="CZ7" s="288"/>
      <c r="DB7" s="290" t="s">
        <v>282</v>
      </c>
      <c r="DC7" s="288" t="s">
        <v>510</v>
      </c>
      <c r="DF7" s="281"/>
    </row>
    <row r="8" spans="1:139" x14ac:dyDescent="0.3">
      <c r="B8" s="291"/>
      <c r="C8" s="13"/>
      <c r="E8" s="292">
        <f>CZ47</f>
        <v>36619470948.988693</v>
      </c>
      <c r="F8" s="263"/>
      <c r="G8" s="293" t="s">
        <v>284</v>
      </c>
      <c r="H8" s="294" t="s">
        <v>88</v>
      </c>
      <c r="I8" s="295"/>
      <c r="J8" s="296"/>
      <c r="K8" s="295"/>
      <c r="L8" s="297" t="s">
        <v>285</v>
      </c>
      <c r="M8" s="298"/>
      <c r="N8" s="299"/>
      <c r="O8" s="298"/>
      <c r="P8" s="294" t="s">
        <v>88</v>
      </c>
      <c r="Q8" s="295"/>
      <c r="R8" s="296"/>
      <c r="S8" s="295"/>
      <c r="T8" s="297" t="s">
        <v>88</v>
      </c>
      <c r="U8" s="298"/>
      <c r="V8" s="299"/>
      <c r="W8" s="298"/>
      <c r="X8" s="294" t="s">
        <v>88</v>
      </c>
      <c r="Y8" s="295"/>
      <c r="Z8" s="296"/>
      <c r="AA8" s="295"/>
      <c r="AB8" s="297" t="s">
        <v>88</v>
      </c>
      <c r="AC8" s="298"/>
      <c r="AD8" s="299"/>
      <c r="AE8" s="298"/>
      <c r="AF8" s="638" t="s">
        <v>88</v>
      </c>
      <c r="AG8" s="639"/>
      <c r="AH8" s="640"/>
      <c r="AI8" s="639"/>
      <c r="AJ8" s="641" t="s">
        <v>88</v>
      </c>
      <c r="AK8" s="642"/>
      <c r="AL8" s="643"/>
      <c r="AM8" s="642"/>
      <c r="AN8" s="638" t="s">
        <v>88</v>
      </c>
      <c r="AO8" s="639"/>
      <c r="AP8" s="640"/>
      <c r="AQ8" s="639"/>
      <c r="AR8" s="641" t="s">
        <v>88</v>
      </c>
      <c r="AS8" s="642"/>
      <c r="AT8" s="643"/>
      <c r="AU8" s="642"/>
      <c r="AV8" s="638" t="s">
        <v>88</v>
      </c>
      <c r="AW8" s="639"/>
      <c r="AX8" s="640"/>
      <c r="AY8" s="639"/>
      <c r="AZ8" s="641" t="s">
        <v>88</v>
      </c>
      <c r="BA8" s="642"/>
      <c r="BB8" s="643"/>
      <c r="BC8" s="642"/>
      <c r="BD8" s="638" t="s">
        <v>88</v>
      </c>
      <c r="BE8" s="639"/>
      <c r="BF8" s="640"/>
      <c r="BG8" s="639"/>
      <c r="BH8" s="641" t="s">
        <v>88</v>
      </c>
      <c r="BI8" s="642"/>
      <c r="BJ8" s="643"/>
      <c r="BK8" s="642"/>
      <c r="BL8" s="638" t="s">
        <v>88</v>
      </c>
      <c r="BM8" s="639"/>
      <c r="BN8" s="640"/>
      <c r="BO8" s="639"/>
      <c r="BP8" s="641" t="s">
        <v>88</v>
      </c>
      <c r="BQ8" s="642"/>
      <c r="BR8" s="643"/>
      <c r="BS8" s="642"/>
      <c r="BT8" s="638" t="s">
        <v>88</v>
      </c>
      <c r="BU8" s="639"/>
      <c r="BV8" s="640"/>
      <c r="BW8" s="639"/>
      <c r="BX8" s="641" t="s">
        <v>88</v>
      </c>
      <c r="BY8" s="642"/>
      <c r="BZ8" s="643"/>
      <c r="CA8" s="642"/>
      <c r="CB8" s="638" t="s">
        <v>88</v>
      </c>
      <c r="CC8" s="639"/>
      <c r="CD8" s="640"/>
      <c r="CE8" s="639"/>
      <c r="CF8" s="641" t="s">
        <v>88</v>
      </c>
      <c r="CG8" s="642"/>
      <c r="CH8" s="643"/>
      <c r="CI8" s="642"/>
      <c r="CJ8" s="638" t="s">
        <v>88</v>
      </c>
      <c r="CK8" s="639"/>
      <c r="CL8" s="640"/>
      <c r="CM8" s="639"/>
      <c r="CN8" s="641" t="s">
        <v>88</v>
      </c>
      <c r="CO8" s="642"/>
      <c r="CP8" s="643"/>
      <c r="CQ8" s="642"/>
      <c r="CR8" s="294" t="s">
        <v>88</v>
      </c>
      <c r="CS8" s="295"/>
      <c r="CT8" s="296"/>
      <c r="CU8" s="295"/>
      <c r="CV8" s="297" t="s">
        <v>88</v>
      </c>
      <c r="CW8" s="298"/>
      <c r="CX8" s="299"/>
      <c r="CY8" s="298"/>
      <c r="CZ8" s="300"/>
      <c r="DB8" s="301" t="s">
        <v>88</v>
      </c>
      <c r="DC8" s="298"/>
      <c r="DF8" s="281"/>
    </row>
    <row r="9" spans="1:139" ht="16.2" thickBot="1" x14ac:dyDescent="0.35">
      <c r="B9" s="302"/>
      <c r="C9" s="303"/>
      <c r="D9" s="304"/>
      <c r="E9" s="305"/>
      <c r="F9" s="306"/>
      <c r="G9" s="307" t="s">
        <v>288</v>
      </c>
      <c r="H9" s="13"/>
      <c r="I9" s="308" t="s">
        <v>289</v>
      </c>
      <c r="J9" s="309">
        <v>0.05</v>
      </c>
      <c r="K9" s="15"/>
      <c r="L9" s="13"/>
      <c r="M9" s="308" t="s">
        <v>289</v>
      </c>
      <c r="N9" s="140"/>
      <c r="O9" s="15"/>
      <c r="P9" s="13"/>
      <c r="Q9" s="308" t="s">
        <v>289</v>
      </c>
      <c r="R9" s="140"/>
      <c r="S9" s="15"/>
      <c r="T9" s="13"/>
      <c r="U9" s="308" t="s">
        <v>289</v>
      </c>
      <c r="V9" s="140"/>
      <c r="W9" s="15"/>
      <c r="X9" s="13"/>
      <c r="Y9" s="308" t="s">
        <v>289</v>
      </c>
      <c r="Z9" s="140"/>
      <c r="AA9" s="15"/>
      <c r="AB9" s="13"/>
      <c r="AC9" s="308" t="s">
        <v>289</v>
      </c>
      <c r="AD9" s="140"/>
      <c r="AE9" s="15"/>
      <c r="AF9" s="13"/>
      <c r="AG9" s="308" t="s">
        <v>289</v>
      </c>
      <c r="AH9" s="140"/>
      <c r="AI9" s="15"/>
      <c r="AJ9" s="13"/>
      <c r="AK9" s="308" t="s">
        <v>289</v>
      </c>
      <c r="AL9" s="140"/>
      <c r="AM9" s="15"/>
      <c r="AN9" s="13"/>
      <c r="AO9" s="308" t="s">
        <v>289</v>
      </c>
      <c r="AP9" s="140"/>
      <c r="AQ9" s="15"/>
      <c r="AR9" s="13"/>
      <c r="AS9" s="308" t="s">
        <v>289</v>
      </c>
      <c r="AT9" s="140"/>
      <c r="AU9" s="15"/>
      <c r="AV9" s="13"/>
      <c r="AW9" s="308" t="s">
        <v>289</v>
      </c>
      <c r="AX9" s="140"/>
      <c r="AY9" s="15"/>
      <c r="AZ9" s="13"/>
      <c r="BA9" s="308" t="s">
        <v>289</v>
      </c>
      <c r="BB9" s="140"/>
      <c r="BC9" s="15"/>
      <c r="BD9" s="13"/>
      <c r="BE9" s="308" t="s">
        <v>289</v>
      </c>
      <c r="BF9" s="140"/>
      <c r="BG9" s="15"/>
      <c r="BH9" s="13"/>
      <c r="BI9" s="308" t="s">
        <v>289</v>
      </c>
      <c r="BJ9" s="140"/>
      <c r="BK9" s="15"/>
      <c r="BL9" s="13"/>
      <c r="BM9" s="308" t="s">
        <v>289</v>
      </c>
      <c r="BN9" s="140"/>
      <c r="BO9" s="15"/>
      <c r="BP9" s="13"/>
      <c r="BQ9" s="308" t="s">
        <v>289</v>
      </c>
      <c r="BR9" s="140"/>
      <c r="BS9" s="15"/>
      <c r="BT9" s="13"/>
      <c r="BU9" s="308" t="s">
        <v>289</v>
      </c>
      <c r="BV9" s="140"/>
      <c r="BW9" s="15"/>
      <c r="BX9" s="13"/>
      <c r="BY9" s="308" t="s">
        <v>289</v>
      </c>
      <c r="BZ9" s="140"/>
      <c r="CA9" s="15"/>
      <c r="CB9" s="13"/>
      <c r="CC9" s="308" t="s">
        <v>289</v>
      </c>
      <c r="CD9" s="140"/>
      <c r="CE9" s="15"/>
      <c r="CF9" s="13"/>
      <c r="CG9" s="308" t="s">
        <v>289</v>
      </c>
      <c r="CH9" s="140"/>
      <c r="CI9" s="15"/>
      <c r="CJ9" s="13"/>
      <c r="CK9" s="308" t="s">
        <v>289</v>
      </c>
      <c r="CL9" s="140"/>
      <c r="CM9" s="15"/>
      <c r="CN9" s="13"/>
      <c r="CO9" s="308" t="s">
        <v>289</v>
      </c>
      <c r="CP9" s="140"/>
      <c r="CQ9" s="15"/>
      <c r="CR9" s="13"/>
      <c r="CS9" s="308" t="s">
        <v>289</v>
      </c>
      <c r="CT9" s="140"/>
      <c r="CU9" s="15"/>
      <c r="CV9" s="140"/>
      <c r="CW9" s="308" t="s">
        <v>289</v>
      </c>
      <c r="CX9" s="140"/>
      <c r="CY9" s="15"/>
      <c r="CZ9" s="300"/>
      <c r="DB9" s="140"/>
      <c r="DC9" s="308" t="s">
        <v>289</v>
      </c>
      <c r="DF9" s="281"/>
    </row>
    <row r="10" spans="1:139" ht="16.2" thickBot="1" x14ac:dyDescent="0.35">
      <c r="B10" s="302"/>
      <c r="C10" s="644"/>
      <c r="D10" s="304" t="s">
        <v>292</v>
      </c>
      <c r="E10" s="310">
        <f>DA53</f>
        <v>2048</v>
      </c>
      <c r="F10" s="311">
        <v>0.25</v>
      </c>
      <c r="G10" s="312">
        <f>E14*F10</f>
        <v>508797328.29557794</v>
      </c>
      <c r="H10" s="313">
        <v>1</v>
      </c>
      <c r="I10" s="312">
        <f>G10*H10</f>
        <v>508797328.29557794</v>
      </c>
      <c r="J10" s="313">
        <v>1</v>
      </c>
      <c r="K10" s="314">
        <f>I10*J10</f>
        <v>508797328.29557794</v>
      </c>
      <c r="L10" s="315">
        <f>H10</f>
        <v>1</v>
      </c>
      <c r="M10" s="314">
        <f>K10*L10</f>
        <v>508797328.29557794</v>
      </c>
      <c r="N10" s="315">
        <f>J10</f>
        <v>1</v>
      </c>
      <c r="O10" s="314">
        <f>M10*N10</f>
        <v>508797328.29557794</v>
      </c>
      <c r="P10" s="315">
        <f>L10</f>
        <v>1</v>
      </c>
      <c r="Q10" s="314">
        <f>O10*P10</f>
        <v>508797328.29557794</v>
      </c>
      <c r="R10" s="315">
        <f>N10</f>
        <v>1</v>
      </c>
      <c r="S10" s="314">
        <f>Q10*R10</f>
        <v>508797328.29557794</v>
      </c>
      <c r="T10" s="315">
        <f>P10</f>
        <v>1</v>
      </c>
      <c r="U10" s="314">
        <f>S10*T10</f>
        <v>508797328.29557794</v>
      </c>
      <c r="V10" s="315">
        <f>R10</f>
        <v>1</v>
      </c>
      <c r="W10" s="314">
        <f>U10*V10</f>
        <v>508797328.29557794</v>
      </c>
      <c r="X10" s="315">
        <f>T10</f>
        <v>1</v>
      </c>
      <c r="Y10" s="314">
        <f>W10*X10</f>
        <v>508797328.29557794</v>
      </c>
      <c r="Z10" s="315">
        <f>V10</f>
        <v>1</v>
      </c>
      <c r="AA10" s="314">
        <f>Y10*Z10</f>
        <v>508797328.29557794</v>
      </c>
      <c r="AB10" s="315">
        <f>X10</f>
        <v>1</v>
      </c>
      <c r="AC10" s="314">
        <f>AA10*AB10</f>
        <v>508797328.29557794</v>
      </c>
      <c r="AD10" s="315">
        <f>Z10</f>
        <v>1</v>
      </c>
      <c r="AE10" s="314">
        <f>AC10*AD10</f>
        <v>508797328.29557794</v>
      </c>
      <c r="AF10" s="315">
        <f>AB10</f>
        <v>1</v>
      </c>
      <c r="AG10" s="314">
        <f>AE10*AF10</f>
        <v>508797328.29557794</v>
      </c>
      <c r="AH10" s="315">
        <f>AD10</f>
        <v>1</v>
      </c>
      <c r="AI10" s="314">
        <f>AG10*AH10</f>
        <v>508797328.29557794</v>
      </c>
      <c r="AJ10" s="315">
        <f>AF10</f>
        <v>1</v>
      </c>
      <c r="AK10" s="314">
        <f>AI10*AJ10</f>
        <v>508797328.29557794</v>
      </c>
      <c r="AL10" s="315">
        <f>AH10</f>
        <v>1</v>
      </c>
      <c r="AM10" s="314">
        <f>AK10*AL10</f>
        <v>508797328.29557794</v>
      </c>
      <c r="AN10" s="315">
        <f>AJ10</f>
        <v>1</v>
      </c>
      <c r="AO10" s="314">
        <f>AM10*AN10</f>
        <v>508797328.29557794</v>
      </c>
      <c r="AP10" s="315">
        <f>AL10</f>
        <v>1</v>
      </c>
      <c r="AQ10" s="314">
        <f>AO10*AP10</f>
        <v>508797328.29557794</v>
      </c>
      <c r="AR10" s="315">
        <f>AN10</f>
        <v>1</v>
      </c>
      <c r="AS10" s="314">
        <f>AQ10*AR10</f>
        <v>508797328.29557794</v>
      </c>
      <c r="AT10" s="315">
        <f>AP10</f>
        <v>1</v>
      </c>
      <c r="AU10" s="314">
        <f>AS10*AT10</f>
        <v>508797328.29557794</v>
      </c>
      <c r="AV10" s="315">
        <f>AR10</f>
        <v>1</v>
      </c>
      <c r="AW10" s="314">
        <f>AU10*AV10</f>
        <v>508797328.29557794</v>
      </c>
      <c r="AX10" s="315">
        <f>AT10</f>
        <v>1</v>
      </c>
      <c r="AY10" s="314">
        <f>AW10*AX10</f>
        <v>508797328.29557794</v>
      </c>
      <c r="AZ10" s="315">
        <f>AV10</f>
        <v>1</v>
      </c>
      <c r="BA10" s="314">
        <f>AY10*AZ10</f>
        <v>508797328.29557794</v>
      </c>
      <c r="BB10" s="315">
        <f>AX10</f>
        <v>1</v>
      </c>
      <c r="BC10" s="314">
        <f>BA10*BB10</f>
        <v>508797328.29557794</v>
      </c>
      <c r="BD10" s="315">
        <f>AR10</f>
        <v>1</v>
      </c>
      <c r="BE10" s="314">
        <f>BC10*BD10</f>
        <v>508797328.29557794</v>
      </c>
      <c r="BF10" s="315">
        <f>AT10</f>
        <v>1</v>
      </c>
      <c r="BG10" s="314">
        <f>BE10*BF10</f>
        <v>508797328.29557794</v>
      </c>
      <c r="BH10" s="315">
        <f>BD10</f>
        <v>1</v>
      </c>
      <c r="BI10" s="314">
        <f>BG10*BH10</f>
        <v>508797328.29557794</v>
      </c>
      <c r="BJ10" s="315">
        <f>BF10</f>
        <v>1</v>
      </c>
      <c r="BK10" s="314">
        <f>BI10*BJ10</f>
        <v>508797328.29557794</v>
      </c>
      <c r="BL10" s="315">
        <f>BH10</f>
        <v>1</v>
      </c>
      <c r="BM10" s="314">
        <f>BK10*BL10</f>
        <v>508797328.29557794</v>
      </c>
      <c r="BN10" s="315">
        <f>BJ10</f>
        <v>1</v>
      </c>
      <c r="BO10" s="314">
        <f>BM10*BN10</f>
        <v>508797328.29557794</v>
      </c>
      <c r="BP10" s="315">
        <f>BL10</f>
        <v>1</v>
      </c>
      <c r="BQ10" s="314">
        <f>BO10*BP10</f>
        <v>508797328.29557794</v>
      </c>
      <c r="BR10" s="315">
        <f>BN10</f>
        <v>1</v>
      </c>
      <c r="BS10" s="314">
        <f>BQ10*BR10</f>
        <v>508797328.29557794</v>
      </c>
      <c r="BT10" s="315">
        <f>BP10</f>
        <v>1</v>
      </c>
      <c r="BU10" s="314">
        <f>BS10*BT10</f>
        <v>508797328.29557794</v>
      </c>
      <c r="BV10" s="315">
        <f>BR10</f>
        <v>1</v>
      </c>
      <c r="BW10" s="314">
        <f>BU10*BV10</f>
        <v>508797328.29557794</v>
      </c>
      <c r="BX10" s="315">
        <f>BT10</f>
        <v>1</v>
      </c>
      <c r="BY10" s="314">
        <f>BW10*BX10</f>
        <v>508797328.29557794</v>
      </c>
      <c r="BZ10" s="315">
        <f>BV10</f>
        <v>1</v>
      </c>
      <c r="CA10" s="314">
        <f>BY10*BZ10</f>
        <v>508797328.29557794</v>
      </c>
      <c r="CB10" s="315">
        <f>BX10</f>
        <v>1</v>
      </c>
      <c r="CC10" s="314">
        <f>CA10*CB10</f>
        <v>508797328.29557794</v>
      </c>
      <c r="CD10" s="315">
        <f>BZ10</f>
        <v>1</v>
      </c>
      <c r="CE10" s="314">
        <f>CC10*CD10</f>
        <v>508797328.29557794</v>
      </c>
      <c r="CF10" s="315">
        <f>CB10</f>
        <v>1</v>
      </c>
      <c r="CG10" s="314">
        <f>CE10*CF10</f>
        <v>508797328.29557794</v>
      </c>
      <c r="CH10" s="315">
        <f>CD10</f>
        <v>1</v>
      </c>
      <c r="CI10" s="314">
        <f>CG10*CH10</f>
        <v>508797328.29557794</v>
      </c>
      <c r="CJ10" s="315">
        <f>BX10</f>
        <v>1</v>
      </c>
      <c r="CK10" s="314">
        <f>CI10*CJ10</f>
        <v>508797328.29557794</v>
      </c>
      <c r="CL10" s="315">
        <f>BZ10</f>
        <v>1</v>
      </c>
      <c r="CM10" s="314">
        <f>CK10*CL10</f>
        <v>508797328.29557794</v>
      </c>
      <c r="CN10" s="315">
        <f>CJ10</f>
        <v>1</v>
      </c>
      <c r="CO10" s="314">
        <f>CM10*CN10</f>
        <v>508797328.29557794</v>
      </c>
      <c r="CP10" s="315">
        <f>CL10</f>
        <v>1</v>
      </c>
      <c r="CQ10" s="314">
        <f>CO10*CP10</f>
        <v>508797328.29557794</v>
      </c>
      <c r="CR10" s="315">
        <f>AB10</f>
        <v>1</v>
      </c>
      <c r="CS10" s="314">
        <f>CQ10*CR10</f>
        <v>508797328.29557794</v>
      </c>
      <c r="CT10" s="315">
        <f>AD10</f>
        <v>1</v>
      </c>
      <c r="CU10" s="314">
        <f>CS10*CT10</f>
        <v>508797328.29557794</v>
      </c>
      <c r="CV10" s="315">
        <f>CR10</f>
        <v>1</v>
      </c>
      <c r="CW10" s="314">
        <f>CU10*CV10</f>
        <v>508797328.29557794</v>
      </c>
      <c r="CX10" s="315">
        <f>CT10</f>
        <v>1</v>
      </c>
      <c r="CY10" s="314">
        <f>CW10*CX10</f>
        <v>508797328.29557794</v>
      </c>
      <c r="CZ10" s="275">
        <f>G10+I10+M10+Q10+U10+Y10+AC10+AG10+AK10+AO10+AS10+AW10+BA10+BE10+BI10+BM10+BQ10+BU10+BY10+CC10+CG10+CK10+CO10+CS10+CW10</f>
        <v>12719933207.389448</v>
      </c>
      <c r="DB10" s="317">
        <f>CV10</f>
        <v>1</v>
      </c>
      <c r="DC10" s="314">
        <f>CY10*DB10</f>
        <v>508797328.29557794</v>
      </c>
      <c r="DD10" s="318"/>
      <c r="DE10" s="319"/>
      <c r="DF10" s="281"/>
    </row>
    <row r="11" spans="1:139" ht="16.2" thickBot="1" x14ac:dyDescent="0.35">
      <c r="B11" s="302"/>
      <c r="C11" s="303"/>
      <c r="D11" s="304" t="s">
        <v>294</v>
      </c>
      <c r="E11" s="305">
        <f>E8/2</f>
        <v>18309735474.494347</v>
      </c>
      <c r="F11" s="320"/>
      <c r="G11" s="321" t="s">
        <v>295</v>
      </c>
      <c r="H11" s="13"/>
      <c r="I11" s="322" t="s">
        <v>296</v>
      </c>
      <c r="J11" s="140"/>
      <c r="K11" s="15"/>
      <c r="L11" s="13"/>
      <c r="M11" s="322" t="s">
        <v>296</v>
      </c>
      <c r="N11" s="140"/>
      <c r="O11" s="15"/>
      <c r="P11" s="13"/>
      <c r="Q11" s="322" t="s">
        <v>296</v>
      </c>
      <c r="R11" s="140"/>
      <c r="S11" s="15"/>
      <c r="T11" s="13"/>
      <c r="U11" s="322" t="s">
        <v>296</v>
      </c>
      <c r="V11" s="140"/>
      <c r="W11" s="15"/>
      <c r="X11" s="13"/>
      <c r="Y11" s="322" t="s">
        <v>296</v>
      </c>
      <c r="Z11" s="140"/>
      <c r="AA11" s="15"/>
      <c r="AB11" s="13"/>
      <c r="AC11" s="322" t="s">
        <v>296</v>
      </c>
      <c r="AD11" s="140"/>
      <c r="AE11" s="15"/>
      <c r="AF11" s="13"/>
      <c r="AG11" s="322" t="s">
        <v>296</v>
      </c>
      <c r="AH11" s="140"/>
      <c r="AI11" s="15"/>
      <c r="AJ11" s="13"/>
      <c r="AK11" s="322" t="s">
        <v>296</v>
      </c>
      <c r="AL11" s="140"/>
      <c r="AM11" s="15"/>
      <c r="AN11" s="13"/>
      <c r="AO11" s="322" t="s">
        <v>296</v>
      </c>
      <c r="AP11" s="140"/>
      <c r="AQ11" s="15"/>
      <c r="AR11" s="13"/>
      <c r="AS11" s="322" t="s">
        <v>296</v>
      </c>
      <c r="AT11" s="140"/>
      <c r="AU11" s="15"/>
      <c r="AV11" s="13"/>
      <c r="AW11" s="322" t="s">
        <v>296</v>
      </c>
      <c r="AX11" s="140"/>
      <c r="AY11" s="15"/>
      <c r="AZ11" s="13"/>
      <c r="BA11" s="322" t="s">
        <v>296</v>
      </c>
      <c r="BB11" s="140"/>
      <c r="BC11" s="15"/>
      <c r="BD11" s="13"/>
      <c r="BE11" s="322" t="s">
        <v>296</v>
      </c>
      <c r="BF11" s="140"/>
      <c r="BG11" s="15"/>
      <c r="BH11" s="13"/>
      <c r="BI11" s="322" t="s">
        <v>296</v>
      </c>
      <c r="BJ11" s="140"/>
      <c r="BK11" s="15"/>
      <c r="BL11" s="13"/>
      <c r="BM11" s="322" t="s">
        <v>296</v>
      </c>
      <c r="BN11" s="140"/>
      <c r="BO11" s="15"/>
      <c r="BP11" s="13"/>
      <c r="BQ11" s="322" t="s">
        <v>296</v>
      </c>
      <c r="BR11" s="140"/>
      <c r="BS11" s="15"/>
      <c r="BT11" s="13"/>
      <c r="BU11" s="322" t="s">
        <v>296</v>
      </c>
      <c r="BV11" s="140"/>
      <c r="BW11" s="15"/>
      <c r="BX11" s="13"/>
      <c r="BY11" s="322" t="s">
        <v>296</v>
      </c>
      <c r="BZ11" s="140"/>
      <c r="CA11" s="15"/>
      <c r="CB11" s="13"/>
      <c r="CC11" s="322" t="s">
        <v>296</v>
      </c>
      <c r="CD11" s="140"/>
      <c r="CE11" s="15"/>
      <c r="CF11" s="13"/>
      <c r="CG11" s="322" t="s">
        <v>296</v>
      </c>
      <c r="CH11" s="140"/>
      <c r="CI11" s="15"/>
      <c r="CJ11" s="13"/>
      <c r="CK11" s="322" t="s">
        <v>296</v>
      </c>
      <c r="CL11" s="140"/>
      <c r="CM11" s="15"/>
      <c r="CN11" s="13"/>
      <c r="CO11" s="322" t="s">
        <v>296</v>
      </c>
      <c r="CP11" s="140"/>
      <c r="CQ11" s="15"/>
      <c r="CR11" s="13"/>
      <c r="CS11" s="322" t="s">
        <v>296</v>
      </c>
      <c r="CT11" s="140"/>
      <c r="CU11" s="15"/>
      <c r="CV11" s="140"/>
      <c r="CW11" s="322" t="s">
        <v>296</v>
      </c>
      <c r="CX11" s="140"/>
      <c r="CY11" s="15"/>
      <c r="CZ11" s="300"/>
      <c r="DB11" s="140"/>
      <c r="DC11" s="322" t="s">
        <v>296</v>
      </c>
      <c r="DD11" s="318"/>
      <c r="DE11" s="318"/>
      <c r="DF11" s="281"/>
    </row>
    <row r="12" spans="1:139" ht="16.2" thickBot="1" x14ac:dyDescent="0.35">
      <c r="B12" s="291"/>
      <c r="E12" s="323">
        <f>E9*E10</f>
        <v>0</v>
      </c>
      <c r="F12" s="320">
        <v>0.25</v>
      </c>
      <c r="G12" s="324">
        <f>E14*F12</f>
        <v>508797328.29557794</v>
      </c>
      <c r="H12" s="325">
        <v>1</v>
      </c>
      <c r="I12" s="324">
        <f>G12*H12</f>
        <v>508797328.29557794</v>
      </c>
      <c r="J12" s="325">
        <v>1</v>
      </c>
      <c r="K12" s="326">
        <f>I12*J12</f>
        <v>508797328.29557794</v>
      </c>
      <c r="L12" s="327">
        <f>H12</f>
        <v>1</v>
      </c>
      <c r="M12" s="326">
        <f>K12*L12</f>
        <v>508797328.29557794</v>
      </c>
      <c r="N12" s="327">
        <f>J12</f>
        <v>1</v>
      </c>
      <c r="O12" s="326">
        <f>M12*N12</f>
        <v>508797328.29557794</v>
      </c>
      <c r="P12" s="327">
        <f>L12</f>
        <v>1</v>
      </c>
      <c r="Q12" s="326">
        <f>O12*P12</f>
        <v>508797328.29557794</v>
      </c>
      <c r="R12" s="327">
        <f>N12</f>
        <v>1</v>
      </c>
      <c r="S12" s="326">
        <f>Q12*R12</f>
        <v>508797328.29557794</v>
      </c>
      <c r="T12" s="327">
        <f>P12</f>
        <v>1</v>
      </c>
      <c r="U12" s="326">
        <f>S12*T12</f>
        <v>508797328.29557794</v>
      </c>
      <c r="V12" s="327">
        <f>R12</f>
        <v>1</v>
      </c>
      <c r="W12" s="326">
        <f>U12*V12</f>
        <v>508797328.29557794</v>
      </c>
      <c r="X12" s="327">
        <f>T12</f>
        <v>1</v>
      </c>
      <c r="Y12" s="326">
        <f>W12*X12</f>
        <v>508797328.29557794</v>
      </c>
      <c r="Z12" s="327">
        <f>V12</f>
        <v>1</v>
      </c>
      <c r="AA12" s="326">
        <f>Y12*Z12</f>
        <v>508797328.29557794</v>
      </c>
      <c r="AB12" s="327">
        <f>X12</f>
        <v>1</v>
      </c>
      <c r="AC12" s="326">
        <f>AA12*AB12</f>
        <v>508797328.29557794</v>
      </c>
      <c r="AD12" s="327">
        <f>Z12</f>
        <v>1</v>
      </c>
      <c r="AE12" s="326">
        <f>AC12*AD12</f>
        <v>508797328.29557794</v>
      </c>
      <c r="AF12" s="327">
        <f>AB12</f>
        <v>1</v>
      </c>
      <c r="AG12" s="326">
        <f>AE12*AF12</f>
        <v>508797328.29557794</v>
      </c>
      <c r="AH12" s="327">
        <f>AD12</f>
        <v>1</v>
      </c>
      <c r="AI12" s="326">
        <f>AG12*AH12</f>
        <v>508797328.29557794</v>
      </c>
      <c r="AJ12" s="327">
        <f>AF12</f>
        <v>1</v>
      </c>
      <c r="AK12" s="326">
        <f>AI12*AJ12</f>
        <v>508797328.29557794</v>
      </c>
      <c r="AL12" s="327">
        <f>AH12</f>
        <v>1</v>
      </c>
      <c r="AM12" s="326">
        <f>AK12*AL12</f>
        <v>508797328.29557794</v>
      </c>
      <c r="AN12" s="327">
        <f>AJ12</f>
        <v>1</v>
      </c>
      <c r="AO12" s="326">
        <f>AM12*AN12</f>
        <v>508797328.29557794</v>
      </c>
      <c r="AP12" s="327">
        <f>AL12</f>
        <v>1</v>
      </c>
      <c r="AQ12" s="326">
        <f>AO12*AP12</f>
        <v>508797328.29557794</v>
      </c>
      <c r="AR12" s="327">
        <f>AN12</f>
        <v>1</v>
      </c>
      <c r="AS12" s="326">
        <f>AQ12*AR12</f>
        <v>508797328.29557794</v>
      </c>
      <c r="AT12" s="327">
        <f>AP12</f>
        <v>1</v>
      </c>
      <c r="AU12" s="326">
        <f>AS12*AT12</f>
        <v>508797328.29557794</v>
      </c>
      <c r="AV12" s="327">
        <f>AR12</f>
        <v>1</v>
      </c>
      <c r="AW12" s="326">
        <f>AU12*AV12</f>
        <v>508797328.29557794</v>
      </c>
      <c r="AX12" s="327">
        <f>AT12</f>
        <v>1</v>
      </c>
      <c r="AY12" s="326">
        <f>AW12*AX12</f>
        <v>508797328.29557794</v>
      </c>
      <c r="AZ12" s="327">
        <f>AV12</f>
        <v>1</v>
      </c>
      <c r="BA12" s="326">
        <f>AY12*AZ12</f>
        <v>508797328.29557794</v>
      </c>
      <c r="BB12" s="327">
        <f>AX12</f>
        <v>1</v>
      </c>
      <c r="BC12" s="326">
        <f>BA12*BB12</f>
        <v>508797328.29557794</v>
      </c>
      <c r="BD12" s="327">
        <f>AR12</f>
        <v>1</v>
      </c>
      <c r="BE12" s="326">
        <f>BC12*BD12</f>
        <v>508797328.29557794</v>
      </c>
      <c r="BF12" s="327">
        <f>AT12</f>
        <v>1</v>
      </c>
      <c r="BG12" s="326">
        <f>BE12*BF12</f>
        <v>508797328.29557794</v>
      </c>
      <c r="BH12" s="327">
        <f>BD12</f>
        <v>1</v>
      </c>
      <c r="BI12" s="326">
        <f>BG12*BH12</f>
        <v>508797328.29557794</v>
      </c>
      <c r="BJ12" s="327">
        <f>BF12</f>
        <v>1</v>
      </c>
      <c r="BK12" s="326">
        <f>BI12*BJ12</f>
        <v>508797328.29557794</v>
      </c>
      <c r="BL12" s="327">
        <f>BH12</f>
        <v>1</v>
      </c>
      <c r="BM12" s="326">
        <f>BK12*BL12</f>
        <v>508797328.29557794</v>
      </c>
      <c r="BN12" s="327">
        <f>BJ12</f>
        <v>1</v>
      </c>
      <c r="BO12" s="326">
        <f>BM12*BN12</f>
        <v>508797328.29557794</v>
      </c>
      <c r="BP12" s="327">
        <f>BL12</f>
        <v>1</v>
      </c>
      <c r="BQ12" s="326">
        <f>BO12*BP12</f>
        <v>508797328.29557794</v>
      </c>
      <c r="BR12" s="327">
        <f>BN12</f>
        <v>1</v>
      </c>
      <c r="BS12" s="326">
        <f>BQ12*BR12</f>
        <v>508797328.29557794</v>
      </c>
      <c r="BT12" s="327">
        <f>BP12</f>
        <v>1</v>
      </c>
      <c r="BU12" s="326">
        <f>BS12*BT12</f>
        <v>508797328.29557794</v>
      </c>
      <c r="BV12" s="327">
        <f>BR12</f>
        <v>1</v>
      </c>
      <c r="BW12" s="326">
        <f>BU12*BV12</f>
        <v>508797328.29557794</v>
      </c>
      <c r="BX12" s="327">
        <f>BT12</f>
        <v>1</v>
      </c>
      <c r="BY12" s="326">
        <f>BW12*BX12</f>
        <v>508797328.29557794</v>
      </c>
      <c r="BZ12" s="327">
        <f>BV12</f>
        <v>1</v>
      </c>
      <c r="CA12" s="326">
        <f>BY12*BZ12</f>
        <v>508797328.29557794</v>
      </c>
      <c r="CB12" s="327">
        <f>BX12</f>
        <v>1</v>
      </c>
      <c r="CC12" s="326">
        <f>CA12*CB12</f>
        <v>508797328.29557794</v>
      </c>
      <c r="CD12" s="327">
        <f>BZ12</f>
        <v>1</v>
      </c>
      <c r="CE12" s="326">
        <f>CC12*CD12</f>
        <v>508797328.29557794</v>
      </c>
      <c r="CF12" s="327">
        <f>CB12</f>
        <v>1</v>
      </c>
      <c r="CG12" s="326">
        <f>CE12*CF12</f>
        <v>508797328.29557794</v>
      </c>
      <c r="CH12" s="327">
        <f>CD12</f>
        <v>1</v>
      </c>
      <c r="CI12" s="326">
        <f>CG12*CH12</f>
        <v>508797328.29557794</v>
      </c>
      <c r="CJ12" s="327">
        <f>BX12</f>
        <v>1</v>
      </c>
      <c r="CK12" s="326">
        <f>CI12*CJ12</f>
        <v>508797328.29557794</v>
      </c>
      <c r="CL12" s="327">
        <f>BZ12</f>
        <v>1</v>
      </c>
      <c r="CM12" s="326">
        <f>CK12*CL12</f>
        <v>508797328.29557794</v>
      </c>
      <c r="CN12" s="327">
        <f>CJ12</f>
        <v>1</v>
      </c>
      <c r="CO12" s="326">
        <f>CM12*CN12</f>
        <v>508797328.29557794</v>
      </c>
      <c r="CP12" s="327">
        <f>CL12</f>
        <v>1</v>
      </c>
      <c r="CQ12" s="326">
        <f>CO12*CP12</f>
        <v>508797328.29557794</v>
      </c>
      <c r="CR12" s="327">
        <f>AB12</f>
        <v>1</v>
      </c>
      <c r="CS12" s="326">
        <f>CQ12*CR12</f>
        <v>508797328.29557794</v>
      </c>
      <c r="CT12" s="327">
        <f>AD12</f>
        <v>1</v>
      </c>
      <c r="CU12" s="326">
        <f>CS12*CT12</f>
        <v>508797328.29557794</v>
      </c>
      <c r="CV12" s="327">
        <f>CR12</f>
        <v>1</v>
      </c>
      <c r="CW12" s="326">
        <f>CU12*CV12</f>
        <v>508797328.29557794</v>
      </c>
      <c r="CX12" s="327">
        <f>CT12</f>
        <v>1</v>
      </c>
      <c r="CY12" s="326">
        <f>CW12*CX12</f>
        <v>508797328.29557794</v>
      </c>
      <c r="CZ12" s="275">
        <f>G12+I12+M12+Q12+U12+Y12+AC12+AG12+AK12+AO12+AS12+AW12+BA12+BE12+BI12+BM12+BQ12+BU12+BY12+CC12+CG12+CK12+CO12+CS12+CW12</f>
        <v>12719933207.389448</v>
      </c>
      <c r="DB12" s="328">
        <f>CV12</f>
        <v>1</v>
      </c>
      <c r="DC12" s="326">
        <f>CY12*DB12</f>
        <v>508797328.29557794</v>
      </c>
      <c r="DD12" s="318"/>
      <c r="DE12" s="319"/>
      <c r="DF12" s="281"/>
    </row>
    <row r="13" spans="1:139" ht="16.2" thickBot="1" x14ac:dyDescent="0.35">
      <c r="B13" s="329"/>
      <c r="C13" s="13"/>
      <c r="E13" s="323">
        <f>E12/2</f>
        <v>0</v>
      </c>
      <c r="F13" s="330"/>
      <c r="G13" s="331" t="s">
        <v>297</v>
      </c>
      <c r="H13" s="13"/>
      <c r="I13" s="332" t="s">
        <v>298</v>
      </c>
      <c r="J13" s="140"/>
      <c r="K13" s="15"/>
      <c r="L13" s="13"/>
      <c r="M13" s="332" t="s">
        <v>298</v>
      </c>
      <c r="N13" s="140"/>
      <c r="O13" s="15"/>
      <c r="P13" s="13"/>
      <c r="Q13" s="332" t="s">
        <v>298</v>
      </c>
      <c r="R13" s="140"/>
      <c r="S13" s="15"/>
      <c r="T13" s="13"/>
      <c r="U13" s="332" t="s">
        <v>298</v>
      </c>
      <c r="V13" s="140"/>
      <c r="W13" s="15"/>
      <c r="X13" s="13"/>
      <c r="Y13" s="332" t="s">
        <v>298</v>
      </c>
      <c r="Z13" s="140"/>
      <c r="AA13" s="15"/>
      <c r="AB13" s="13"/>
      <c r="AC13" s="332" t="s">
        <v>298</v>
      </c>
      <c r="AD13" s="140"/>
      <c r="AE13" s="15"/>
      <c r="AF13" s="13"/>
      <c r="AG13" s="332" t="s">
        <v>298</v>
      </c>
      <c r="AH13" s="140"/>
      <c r="AI13" s="15"/>
      <c r="AJ13" s="13"/>
      <c r="AK13" s="332" t="s">
        <v>298</v>
      </c>
      <c r="AL13" s="140"/>
      <c r="AM13" s="15"/>
      <c r="AN13" s="13"/>
      <c r="AO13" s="332" t="s">
        <v>298</v>
      </c>
      <c r="AP13" s="140"/>
      <c r="AQ13" s="15"/>
      <c r="AR13" s="13"/>
      <c r="AS13" s="332" t="s">
        <v>298</v>
      </c>
      <c r="AT13" s="140"/>
      <c r="AU13" s="15"/>
      <c r="AV13" s="13"/>
      <c r="AW13" s="332" t="s">
        <v>298</v>
      </c>
      <c r="AX13" s="140"/>
      <c r="AY13" s="15"/>
      <c r="AZ13" s="13"/>
      <c r="BA13" s="332" t="s">
        <v>298</v>
      </c>
      <c r="BB13" s="140"/>
      <c r="BC13" s="15"/>
      <c r="BD13" s="13"/>
      <c r="BE13" s="332" t="s">
        <v>298</v>
      </c>
      <c r="BF13" s="140"/>
      <c r="BG13" s="15"/>
      <c r="BH13" s="13"/>
      <c r="BI13" s="332" t="s">
        <v>298</v>
      </c>
      <c r="BJ13" s="140"/>
      <c r="BK13" s="15"/>
      <c r="BL13" s="13"/>
      <c r="BM13" s="332" t="s">
        <v>298</v>
      </c>
      <c r="BN13" s="140"/>
      <c r="BO13" s="15"/>
      <c r="BP13" s="13"/>
      <c r="BQ13" s="332" t="s">
        <v>298</v>
      </c>
      <c r="BR13" s="140"/>
      <c r="BS13" s="15"/>
      <c r="BT13" s="13"/>
      <c r="BU13" s="332" t="s">
        <v>298</v>
      </c>
      <c r="BV13" s="140"/>
      <c r="BW13" s="15"/>
      <c r="BX13" s="13"/>
      <c r="BY13" s="332" t="s">
        <v>298</v>
      </c>
      <c r="BZ13" s="140"/>
      <c r="CA13" s="15"/>
      <c r="CB13" s="13"/>
      <c r="CC13" s="332" t="s">
        <v>298</v>
      </c>
      <c r="CD13" s="140"/>
      <c r="CE13" s="15"/>
      <c r="CF13" s="13"/>
      <c r="CG13" s="332" t="s">
        <v>298</v>
      </c>
      <c r="CH13" s="140"/>
      <c r="CI13" s="15"/>
      <c r="CJ13" s="13"/>
      <c r="CK13" s="332" t="s">
        <v>298</v>
      </c>
      <c r="CL13" s="140"/>
      <c r="CM13" s="15"/>
      <c r="CN13" s="13"/>
      <c r="CO13" s="332" t="s">
        <v>298</v>
      </c>
      <c r="CP13" s="140"/>
      <c r="CQ13" s="15"/>
      <c r="CR13" s="13"/>
      <c r="CS13" s="332" t="s">
        <v>298</v>
      </c>
      <c r="CT13" s="140"/>
      <c r="CU13" s="15"/>
      <c r="CV13" s="140"/>
      <c r="CW13" s="332" t="s">
        <v>298</v>
      </c>
      <c r="CX13" s="140"/>
      <c r="CY13" s="15"/>
      <c r="CZ13" s="300"/>
      <c r="DB13" s="140"/>
      <c r="DC13" s="332" t="s">
        <v>298</v>
      </c>
      <c r="DD13" s="318"/>
      <c r="DE13" s="318"/>
      <c r="DF13" s="281"/>
    </row>
    <row r="14" spans="1:139" ht="16.2" thickBot="1" x14ac:dyDescent="0.35">
      <c r="A14" s="169"/>
      <c r="B14" s="169"/>
      <c r="C14" s="333" t="s">
        <v>299</v>
      </c>
      <c r="D14" s="645">
        <v>0.111153397929607</v>
      </c>
      <c r="E14" s="335">
        <f>E11*D14</f>
        <v>2035189313.1823118</v>
      </c>
      <c r="F14" s="336">
        <v>0.5</v>
      </c>
      <c r="G14" s="335">
        <f>E14*F14</f>
        <v>1017594656.5911559</v>
      </c>
      <c r="H14" s="337">
        <v>1</v>
      </c>
      <c r="I14" s="335">
        <f>G14*H14</f>
        <v>1017594656.5911559</v>
      </c>
      <c r="J14" s="337">
        <v>1</v>
      </c>
      <c r="K14" s="338">
        <f>I14*J14</f>
        <v>1017594656.5911559</v>
      </c>
      <c r="L14" s="339">
        <f>H14</f>
        <v>1</v>
      </c>
      <c r="M14" s="338">
        <f>K14*L14</f>
        <v>1017594656.5911559</v>
      </c>
      <c r="N14" s="339">
        <f>J14</f>
        <v>1</v>
      </c>
      <c r="O14" s="338">
        <f>M14*N14</f>
        <v>1017594656.5911559</v>
      </c>
      <c r="P14" s="339">
        <f>L14</f>
        <v>1</v>
      </c>
      <c r="Q14" s="338">
        <f>O14*P14</f>
        <v>1017594656.5911559</v>
      </c>
      <c r="R14" s="339">
        <f>N14</f>
        <v>1</v>
      </c>
      <c r="S14" s="338">
        <f>Q14*R14</f>
        <v>1017594656.5911559</v>
      </c>
      <c r="T14" s="339">
        <f>P14</f>
        <v>1</v>
      </c>
      <c r="U14" s="338">
        <f>S14*T14</f>
        <v>1017594656.5911559</v>
      </c>
      <c r="V14" s="339">
        <f>R14</f>
        <v>1</v>
      </c>
      <c r="W14" s="338">
        <f>U14*V14</f>
        <v>1017594656.5911559</v>
      </c>
      <c r="X14" s="339">
        <f>T14</f>
        <v>1</v>
      </c>
      <c r="Y14" s="338">
        <f>W14*X14</f>
        <v>1017594656.5911559</v>
      </c>
      <c r="Z14" s="339">
        <f>V14</f>
        <v>1</v>
      </c>
      <c r="AA14" s="338">
        <f>Y14*Z14</f>
        <v>1017594656.5911559</v>
      </c>
      <c r="AB14" s="339">
        <f>X14</f>
        <v>1</v>
      </c>
      <c r="AC14" s="338">
        <f>AA14*AB14</f>
        <v>1017594656.5911559</v>
      </c>
      <c r="AD14" s="339">
        <f>Z14</f>
        <v>1</v>
      </c>
      <c r="AE14" s="338">
        <f>AC14*AD14</f>
        <v>1017594656.5911559</v>
      </c>
      <c r="AF14" s="339">
        <f>AB14</f>
        <v>1</v>
      </c>
      <c r="AG14" s="338">
        <f>AE14*AF14</f>
        <v>1017594656.5911559</v>
      </c>
      <c r="AH14" s="339">
        <f>AD14</f>
        <v>1</v>
      </c>
      <c r="AI14" s="338">
        <f>AG14*AH14</f>
        <v>1017594656.5911559</v>
      </c>
      <c r="AJ14" s="339">
        <f>AF14</f>
        <v>1</v>
      </c>
      <c r="AK14" s="338">
        <f>AI14*AJ14</f>
        <v>1017594656.5911559</v>
      </c>
      <c r="AL14" s="339">
        <f>AH14</f>
        <v>1</v>
      </c>
      <c r="AM14" s="338">
        <f>AK14*AL14</f>
        <v>1017594656.5911559</v>
      </c>
      <c r="AN14" s="339">
        <f>AJ14</f>
        <v>1</v>
      </c>
      <c r="AO14" s="338">
        <f>AM14*AN14</f>
        <v>1017594656.5911559</v>
      </c>
      <c r="AP14" s="339">
        <f>AL14</f>
        <v>1</v>
      </c>
      <c r="AQ14" s="338">
        <f>AO14*AP14</f>
        <v>1017594656.5911559</v>
      </c>
      <c r="AR14" s="339">
        <f>AN14</f>
        <v>1</v>
      </c>
      <c r="AS14" s="338">
        <f>AQ14*AR14</f>
        <v>1017594656.5911559</v>
      </c>
      <c r="AT14" s="339">
        <f>AP14</f>
        <v>1</v>
      </c>
      <c r="AU14" s="338">
        <f>AS14*AT14</f>
        <v>1017594656.5911559</v>
      </c>
      <c r="AV14" s="339">
        <f>AR14</f>
        <v>1</v>
      </c>
      <c r="AW14" s="338">
        <f>AU14*AV14</f>
        <v>1017594656.5911559</v>
      </c>
      <c r="AX14" s="339">
        <f>AT14</f>
        <v>1</v>
      </c>
      <c r="AY14" s="338">
        <f>AW14*AX14</f>
        <v>1017594656.5911559</v>
      </c>
      <c r="AZ14" s="339">
        <f>AV14</f>
        <v>1</v>
      </c>
      <c r="BA14" s="338">
        <f>AY14*AZ14</f>
        <v>1017594656.5911559</v>
      </c>
      <c r="BB14" s="339">
        <f>AX14</f>
        <v>1</v>
      </c>
      <c r="BC14" s="338">
        <f>BA14*BB14</f>
        <v>1017594656.5911559</v>
      </c>
      <c r="BD14" s="339">
        <f>AR14</f>
        <v>1</v>
      </c>
      <c r="BE14" s="338">
        <f>BC14*BD14</f>
        <v>1017594656.5911559</v>
      </c>
      <c r="BF14" s="339">
        <f>AT14</f>
        <v>1</v>
      </c>
      <c r="BG14" s="338">
        <f>BE14*BF14</f>
        <v>1017594656.5911559</v>
      </c>
      <c r="BH14" s="339">
        <f>BD14</f>
        <v>1</v>
      </c>
      <c r="BI14" s="338">
        <f>BG14*BH14</f>
        <v>1017594656.5911559</v>
      </c>
      <c r="BJ14" s="339">
        <f>BF14</f>
        <v>1</v>
      </c>
      <c r="BK14" s="338">
        <f>BI14*BJ14</f>
        <v>1017594656.5911559</v>
      </c>
      <c r="BL14" s="339">
        <f>BH14</f>
        <v>1</v>
      </c>
      <c r="BM14" s="338">
        <f>BK14*BL14</f>
        <v>1017594656.5911559</v>
      </c>
      <c r="BN14" s="339">
        <f>BJ14</f>
        <v>1</v>
      </c>
      <c r="BO14" s="338">
        <f>BM14*BN14</f>
        <v>1017594656.5911559</v>
      </c>
      <c r="BP14" s="339">
        <f>BL14</f>
        <v>1</v>
      </c>
      <c r="BQ14" s="338">
        <f>BO14*BP14</f>
        <v>1017594656.5911559</v>
      </c>
      <c r="BR14" s="339">
        <f>BN14</f>
        <v>1</v>
      </c>
      <c r="BS14" s="338">
        <f>BQ14*BR14</f>
        <v>1017594656.5911559</v>
      </c>
      <c r="BT14" s="339">
        <f>BP14</f>
        <v>1</v>
      </c>
      <c r="BU14" s="338">
        <f>BS14*BT14</f>
        <v>1017594656.5911559</v>
      </c>
      <c r="BV14" s="339">
        <f>BR14</f>
        <v>1</v>
      </c>
      <c r="BW14" s="338">
        <f>BU14*BV14</f>
        <v>1017594656.5911559</v>
      </c>
      <c r="BX14" s="339">
        <f>BT14</f>
        <v>1</v>
      </c>
      <c r="BY14" s="338">
        <f>BW14*BX14</f>
        <v>1017594656.5911559</v>
      </c>
      <c r="BZ14" s="339">
        <f>BV14</f>
        <v>1</v>
      </c>
      <c r="CA14" s="338">
        <f>BY14*BZ14</f>
        <v>1017594656.5911559</v>
      </c>
      <c r="CB14" s="339">
        <f>BX14</f>
        <v>1</v>
      </c>
      <c r="CC14" s="338">
        <f>CA14*CB14</f>
        <v>1017594656.5911559</v>
      </c>
      <c r="CD14" s="339">
        <f>BZ14</f>
        <v>1</v>
      </c>
      <c r="CE14" s="338">
        <f>CC14*CD14</f>
        <v>1017594656.5911559</v>
      </c>
      <c r="CF14" s="339">
        <f>CB14</f>
        <v>1</v>
      </c>
      <c r="CG14" s="338">
        <f>CE14*CF14</f>
        <v>1017594656.5911559</v>
      </c>
      <c r="CH14" s="339">
        <f>CD14</f>
        <v>1</v>
      </c>
      <c r="CI14" s="338">
        <f>CG14*CH14</f>
        <v>1017594656.5911559</v>
      </c>
      <c r="CJ14" s="339">
        <f>BX14</f>
        <v>1</v>
      </c>
      <c r="CK14" s="338">
        <f>CI14*CJ14</f>
        <v>1017594656.5911559</v>
      </c>
      <c r="CL14" s="339">
        <f>BZ14</f>
        <v>1</v>
      </c>
      <c r="CM14" s="338">
        <f>CK14*CL14</f>
        <v>1017594656.5911559</v>
      </c>
      <c r="CN14" s="339">
        <f>CJ14</f>
        <v>1</v>
      </c>
      <c r="CO14" s="338">
        <f>CM14*CN14</f>
        <v>1017594656.5911559</v>
      </c>
      <c r="CP14" s="339">
        <f>CL14</f>
        <v>1</v>
      </c>
      <c r="CQ14" s="338">
        <f>CO14*CP14</f>
        <v>1017594656.5911559</v>
      </c>
      <c r="CR14" s="339">
        <f>AB14</f>
        <v>1</v>
      </c>
      <c r="CS14" s="338">
        <f>CQ14*CR14</f>
        <v>1017594656.5911559</v>
      </c>
      <c r="CT14" s="339">
        <f>AD14</f>
        <v>1</v>
      </c>
      <c r="CU14" s="338">
        <f>CS14*CT14</f>
        <v>1017594656.5911559</v>
      </c>
      <c r="CV14" s="339">
        <f>CR14</f>
        <v>1</v>
      </c>
      <c r="CW14" s="338">
        <f>CU14*CV14</f>
        <v>1017594656.5911559</v>
      </c>
      <c r="CX14" s="339">
        <f>CT14</f>
        <v>1</v>
      </c>
      <c r="CY14" s="338">
        <f>CW14*CX14</f>
        <v>1017594656.5911559</v>
      </c>
      <c r="CZ14" s="275">
        <f>G14+I14+M14+Q14+U14+Y14+AC14+AG14+AK14+AO14+AS14+AW14+BA14+BE14+BI14+BM14+BQ14+BU14+BY14+CC14+CG14+CK14+CO14+CS14+CW14</f>
        <v>25439866414.778896</v>
      </c>
      <c r="DB14" s="340">
        <f>CV14</f>
        <v>1</v>
      </c>
      <c r="DC14" s="338">
        <f>CY14*DB14</f>
        <v>1017594656.5911559</v>
      </c>
      <c r="DD14" s="318"/>
      <c r="DE14" s="319"/>
      <c r="DF14" s="281"/>
    </row>
    <row r="15" spans="1:139" x14ac:dyDescent="0.3">
      <c r="A15" s="3"/>
      <c r="B15" s="3"/>
      <c r="C15" s="341"/>
      <c r="D15" s="342"/>
      <c r="E15" s="345"/>
      <c r="F15" s="344"/>
      <c r="G15" s="345"/>
      <c r="H15" s="13"/>
      <c r="I15" s="15"/>
      <c r="J15" s="140"/>
      <c r="K15" s="15"/>
      <c r="L15" s="13"/>
      <c r="M15" s="15"/>
      <c r="N15" s="140"/>
      <c r="O15" s="15"/>
      <c r="P15" s="13"/>
      <c r="Q15" s="15"/>
      <c r="R15" s="140"/>
      <c r="S15" s="15"/>
      <c r="T15" s="13"/>
      <c r="U15" s="15"/>
      <c r="V15" s="140"/>
      <c r="W15" s="15"/>
      <c r="X15" s="13"/>
      <c r="Y15" s="15"/>
      <c r="Z15" s="140"/>
      <c r="AA15" s="15"/>
      <c r="AB15" s="13"/>
      <c r="AC15" s="15"/>
      <c r="AD15" s="140"/>
      <c r="AE15" s="15"/>
      <c r="AF15" s="13"/>
      <c r="AG15" s="15"/>
      <c r="AH15" s="140"/>
      <c r="AI15" s="15"/>
      <c r="AJ15" s="13"/>
      <c r="AK15" s="15"/>
      <c r="AL15" s="140"/>
      <c r="AM15" s="15"/>
      <c r="AN15" s="13"/>
      <c r="AO15" s="15"/>
      <c r="AP15" s="140"/>
      <c r="AQ15" s="15"/>
      <c r="AR15" s="13"/>
      <c r="AS15" s="15"/>
      <c r="AT15" s="140"/>
      <c r="AU15" s="15"/>
      <c r="AV15" s="13"/>
      <c r="AW15" s="15"/>
      <c r="AX15" s="140"/>
      <c r="AY15" s="15"/>
      <c r="AZ15" s="13"/>
      <c r="BA15" s="15"/>
      <c r="BB15" s="140"/>
      <c r="BC15" s="15"/>
      <c r="BD15" s="13"/>
      <c r="BE15" s="15"/>
      <c r="BF15" s="140"/>
      <c r="BG15" s="15"/>
      <c r="BH15" s="13"/>
      <c r="BI15" s="15"/>
      <c r="BJ15" s="140"/>
      <c r="BK15" s="15"/>
      <c r="BL15" s="13"/>
      <c r="BM15" s="15"/>
      <c r="BN15" s="140"/>
      <c r="BO15" s="15"/>
      <c r="BP15" s="13"/>
      <c r="BQ15" s="15"/>
      <c r="BR15" s="140"/>
      <c r="BS15" s="15"/>
      <c r="BT15" s="13"/>
      <c r="BU15" s="15"/>
      <c r="BV15" s="140"/>
      <c r="BW15" s="15"/>
      <c r="BX15" s="13"/>
      <c r="BY15" s="15"/>
      <c r="BZ15" s="140"/>
      <c r="CA15" s="15"/>
      <c r="CB15" s="13"/>
      <c r="CC15" s="15"/>
      <c r="CD15" s="140"/>
      <c r="CE15" s="15"/>
      <c r="CF15" s="13"/>
      <c r="CG15" s="15"/>
      <c r="CH15" s="140"/>
      <c r="CI15" s="15"/>
      <c r="CJ15" s="13"/>
      <c r="CK15" s="15"/>
      <c r="CL15" s="140"/>
      <c r="CM15" s="15"/>
      <c r="CN15" s="13"/>
      <c r="CO15" s="15"/>
      <c r="CP15" s="140"/>
      <c r="CQ15" s="15"/>
      <c r="CR15" s="13"/>
      <c r="CS15" s="15"/>
      <c r="CT15" s="140"/>
      <c r="CU15" s="15"/>
      <c r="CV15" s="140"/>
      <c r="CW15" s="15"/>
      <c r="CX15" s="140"/>
      <c r="CY15" s="15"/>
      <c r="CZ15" s="300"/>
      <c r="DB15" s="140"/>
      <c r="DC15" s="15"/>
      <c r="DD15" s="318"/>
      <c r="DE15" s="318"/>
      <c r="DF15" s="281"/>
    </row>
    <row r="16" spans="1:139" s="46" customFormat="1" ht="16.2" thickBot="1" x14ac:dyDescent="0.35">
      <c r="A16" s="346"/>
      <c r="B16" s="346"/>
      <c r="C16" s="341"/>
      <c r="D16" s="342"/>
      <c r="E16" s="345"/>
      <c r="F16" s="344"/>
      <c r="G16" s="348" t="s">
        <v>300</v>
      </c>
      <c r="H16" s="349"/>
      <c r="I16" s="348" t="s">
        <v>300</v>
      </c>
      <c r="J16" s="350"/>
      <c r="K16" s="351"/>
      <c r="L16" s="349"/>
      <c r="M16" s="348" t="s">
        <v>300</v>
      </c>
      <c r="N16" s="350"/>
      <c r="O16" s="351"/>
      <c r="P16" s="349"/>
      <c r="Q16" s="348" t="s">
        <v>300</v>
      </c>
      <c r="R16" s="350"/>
      <c r="S16" s="351"/>
      <c r="T16" s="349"/>
      <c r="U16" s="348" t="s">
        <v>300</v>
      </c>
      <c r="V16" s="350"/>
      <c r="W16" s="351"/>
      <c r="X16" s="349"/>
      <c r="Y16" s="348" t="s">
        <v>300</v>
      </c>
      <c r="Z16" s="350"/>
      <c r="AA16" s="351"/>
      <c r="AB16" s="349"/>
      <c r="AC16" s="348" t="s">
        <v>300</v>
      </c>
      <c r="AD16" s="350"/>
      <c r="AE16" s="351"/>
      <c r="AF16" s="349"/>
      <c r="AG16" s="348" t="s">
        <v>300</v>
      </c>
      <c r="AH16" s="350"/>
      <c r="AI16" s="351"/>
      <c r="AJ16" s="349"/>
      <c r="AK16" s="348" t="s">
        <v>300</v>
      </c>
      <c r="AL16" s="350"/>
      <c r="AM16" s="351"/>
      <c r="AN16" s="349"/>
      <c r="AO16" s="348" t="s">
        <v>300</v>
      </c>
      <c r="AP16" s="350"/>
      <c r="AQ16" s="351"/>
      <c r="AR16" s="349"/>
      <c r="AS16" s="348" t="s">
        <v>300</v>
      </c>
      <c r="AT16" s="350"/>
      <c r="AU16" s="351"/>
      <c r="AV16" s="349"/>
      <c r="AW16" s="348" t="s">
        <v>300</v>
      </c>
      <c r="AX16" s="350"/>
      <c r="AY16" s="351"/>
      <c r="AZ16" s="349"/>
      <c r="BA16" s="348" t="s">
        <v>300</v>
      </c>
      <c r="BB16" s="350"/>
      <c r="BC16" s="351"/>
      <c r="BD16" s="349"/>
      <c r="BE16" s="348" t="s">
        <v>300</v>
      </c>
      <c r="BF16" s="350"/>
      <c r="BG16" s="351"/>
      <c r="BH16" s="349"/>
      <c r="BI16" s="348" t="s">
        <v>300</v>
      </c>
      <c r="BJ16" s="350"/>
      <c r="BK16" s="351"/>
      <c r="BL16" s="349"/>
      <c r="BM16" s="348" t="s">
        <v>300</v>
      </c>
      <c r="BN16" s="350"/>
      <c r="BO16" s="351"/>
      <c r="BP16" s="349"/>
      <c r="BQ16" s="348" t="s">
        <v>300</v>
      </c>
      <c r="BR16" s="350"/>
      <c r="BS16" s="351"/>
      <c r="BT16" s="349"/>
      <c r="BU16" s="348" t="s">
        <v>300</v>
      </c>
      <c r="BV16" s="350"/>
      <c r="BW16" s="351"/>
      <c r="BX16" s="349"/>
      <c r="BY16" s="348" t="s">
        <v>300</v>
      </c>
      <c r="BZ16" s="350"/>
      <c r="CA16" s="351"/>
      <c r="CB16" s="349"/>
      <c r="CC16" s="348" t="s">
        <v>300</v>
      </c>
      <c r="CD16" s="350"/>
      <c r="CE16" s="351"/>
      <c r="CF16" s="349"/>
      <c r="CG16" s="348" t="s">
        <v>300</v>
      </c>
      <c r="CH16" s="350"/>
      <c r="CI16" s="351"/>
      <c r="CJ16" s="349"/>
      <c r="CK16" s="348" t="s">
        <v>300</v>
      </c>
      <c r="CL16" s="350"/>
      <c r="CM16" s="351"/>
      <c r="CN16" s="349"/>
      <c r="CO16" s="348" t="s">
        <v>300</v>
      </c>
      <c r="CP16" s="350"/>
      <c r="CQ16" s="351"/>
      <c r="CR16" s="349"/>
      <c r="CS16" s="348" t="s">
        <v>300</v>
      </c>
      <c r="CT16" s="350"/>
      <c r="CU16" s="351"/>
      <c r="CV16" s="350"/>
      <c r="CW16" s="348" t="s">
        <v>300</v>
      </c>
      <c r="CX16" s="341"/>
      <c r="CY16" s="352"/>
      <c r="CZ16" s="300"/>
      <c r="DB16" s="350"/>
      <c r="DC16" s="348" t="s">
        <v>300</v>
      </c>
      <c r="DD16" s="353"/>
      <c r="DE16" s="353"/>
      <c r="DF16" s="281"/>
      <c r="DS16" s="47"/>
      <c r="DW16" s="47"/>
      <c r="EH16" s="354"/>
      <c r="EI16" s="47"/>
    </row>
    <row r="17" spans="1:141" ht="16.2" thickBot="1" x14ac:dyDescent="0.35">
      <c r="A17" s="3"/>
      <c r="B17" s="3"/>
      <c r="C17" s="355" t="s">
        <v>189</v>
      </c>
      <c r="D17" s="646">
        <f>100%-D14-D21</f>
        <v>0.5625</v>
      </c>
      <c r="E17" s="357">
        <f>E11*D17</f>
        <v>10299226204.40307</v>
      </c>
      <c r="F17" s="358">
        <v>1</v>
      </c>
      <c r="G17" s="357">
        <f>E17*F17</f>
        <v>10299226204.40307</v>
      </c>
      <c r="H17" s="359">
        <v>1</v>
      </c>
      <c r="I17" s="357">
        <f>G17*H17</f>
        <v>10299226204.40307</v>
      </c>
      <c r="J17" s="359">
        <v>1</v>
      </c>
      <c r="K17" s="360">
        <f>I17*J17</f>
        <v>10299226204.40307</v>
      </c>
      <c r="L17" s="361">
        <f>H17</f>
        <v>1</v>
      </c>
      <c r="M17" s="360">
        <f>K17*L17</f>
        <v>10299226204.40307</v>
      </c>
      <c r="N17" s="361">
        <f>J17</f>
        <v>1</v>
      </c>
      <c r="O17" s="360">
        <f>M17*N17</f>
        <v>10299226204.40307</v>
      </c>
      <c r="P17" s="361">
        <f>L17</f>
        <v>1</v>
      </c>
      <c r="Q17" s="360">
        <f>O17*P17</f>
        <v>10299226204.40307</v>
      </c>
      <c r="R17" s="361">
        <f>N17</f>
        <v>1</v>
      </c>
      <c r="S17" s="360">
        <f>Q17*R17</f>
        <v>10299226204.40307</v>
      </c>
      <c r="T17" s="361">
        <f>P17</f>
        <v>1</v>
      </c>
      <c r="U17" s="360">
        <f>S17*T17</f>
        <v>10299226204.40307</v>
      </c>
      <c r="V17" s="361">
        <f>R17</f>
        <v>1</v>
      </c>
      <c r="W17" s="360">
        <f>U17*V17</f>
        <v>10299226204.40307</v>
      </c>
      <c r="X17" s="361">
        <f>T17</f>
        <v>1</v>
      </c>
      <c r="Y17" s="360">
        <f>W17*X17</f>
        <v>10299226204.40307</v>
      </c>
      <c r="Z17" s="361">
        <f>V17</f>
        <v>1</v>
      </c>
      <c r="AA17" s="360">
        <f>Y17*Z17</f>
        <v>10299226204.40307</v>
      </c>
      <c r="AB17" s="361">
        <f>X17</f>
        <v>1</v>
      </c>
      <c r="AC17" s="360">
        <f>AA17*AB17</f>
        <v>10299226204.40307</v>
      </c>
      <c r="AD17" s="361">
        <f>Z17</f>
        <v>1</v>
      </c>
      <c r="AE17" s="360">
        <f>AC17*AD17</f>
        <v>10299226204.40307</v>
      </c>
      <c r="AF17" s="361">
        <f>AB17</f>
        <v>1</v>
      </c>
      <c r="AG17" s="360">
        <f>AE17*AF17</f>
        <v>10299226204.40307</v>
      </c>
      <c r="AH17" s="361">
        <f>AD17</f>
        <v>1</v>
      </c>
      <c r="AI17" s="360">
        <f>AG17*AH17</f>
        <v>10299226204.40307</v>
      </c>
      <c r="AJ17" s="361">
        <f>AF17</f>
        <v>1</v>
      </c>
      <c r="AK17" s="360">
        <f>AI17*AJ17</f>
        <v>10299226204.40307</v>
      </c>
      <c r="AL17" s="361">
        <f>AH17</f>
        <v>1</v>
      </c>
      <c r="AM17" s="360">
        <f>AK17*AL17</f>
        <v>10299226204.40307</v>
      </c>
      <c r="AN17" s="361">
        <f>AJ17</f>
        <v>1</v>
      </c>
      <c r="AO17" s="360">
        <f>AM17*AN17</f>
        <v>10299226204.40307</v>
      </c>
      <c r="AP17" s="361">
        <f>AL17</f>
        <v>1</v>
      </c>
      <c r="AQ17" s="360">
        <f>AO17*AP17</f>
        <v>10299226204.40307</v>
      </c>
      <c r="AR17" s="361">
        <f>AN17</f>
        <v>1</v>
      </c>
      <c r="AS17" s="360">
        <f>AQ17*AR17</f>
        <v>10299226204.40307</v>
      </c>
      <c r="AT17" s="361">
        <f>AP17</f>
        <v>1</v>
      </c>
      <c r="AU17" s="360">
        <f>AS17*AT17</f>
        <v>10299226204.40307</v>
      </c>
      <c r="AV17" s="361">
        <f>AR17</f>
        <v>1</v>
      </c>
      <c r="AW17" s="360">
        <f>AU17*AV17</f>
        <v>10299226204.40307</v>
      </c>
      <c r="AX17" s="361">
        <f>AT17</f>
        <v>1</v>
      </c>
      <c r="AY17" s="360">
        <f>AW17*AX17</f>
        <v>10299226204.40307</v>
      </c>
      <c r="AZ17" s="361">
        <f>AV17</f>
        <v>1</v>
      </c>
      <c r="BA17" s="360">
        <f>AY17*AZ17</f>
        <v>10299226204.40307</v>
      </c>
      <c r="BB17" s="361">
        <f>AX17</f>
        <v>1</v>
      </c>
      <c r="BC17" s="360">
        <f>BA17*BB17</f>
        <v>10299226204.40307</v>
      </c>
      <c r="BD17" s="361">
        <f>AR17</f>
        <v>1</v>
      </c>
      <c r="BE17" s="360">
        <f>BC17*BD17</f>
        <v>10299226204.40307</v>
      </c>
      <c r="BF17" s="361">
        <f>AT17</f>
        <v>1</v>
      </c>
      <c r="BG17" s="360">
        <f>BE17*BF17</f>
        <v>10299226204.40307</v>
      </c>
      <c r="BH17" s="361">
        <f>BD17</f>
        <v>1</v>
      </c>
      <c r="BI17" s="360">
        <f>BG17*BH17</f>
        <v>10299226204.40307</v>
      </c>
      <c r="BJ17" s="361">
        <f>BF17</f>
        <v>1</v>
      </c>
      <c r="BK17" s="360">
        <f>BI17*BJ17</f>
        <v>10299226204.40307</v>
      </c>
      <c r="BL17" s="361">
        <f>BH17</f>
        <v>1</v>
      </c>
      <c r="BM17" s="360">
        <f>BK17*BL17</f>
        <v>10299226204.40307</v>
      </c>
      <c r="BN17" s="361">
        <f>BJ17</f>
        <v>1</v>
      </c>
      <c r="BO17" s="360">
        <f>BM17*BN17</f>
        <v>10299226204.40307</v>
      </c>
      <c r="BP17" s="361">
        <f>BL17</f>
        <v>1</v>
      </c>
      <c r="BQ17" s="360">
        <f>BO17*BP17</f>
        <v>10299226204.40307</v>
      </c>
      <c r="BR17" s="361">
        <f>BN17</f>
        <v>1</v>
      </c>
      <c r="BS17" s="360">
        <f>BQ17*BR17</f>
        <v>10299226204.40307</v>
      </c>
      <c r="BT17" s="361">
        <f>BP17</f>
        <v>1</v>
      </c>
      <c r="BU17" s="360">
        <f>BS17*BT17</f>
        <v>10299226204.40307</v>
      </c>
      <c r="BV17" s="361">
        <f>BR17</f>
        <v>1</v>
      </c>
      <c r="BW17" s="360">
        <f>BU17*BV17</f>
        <v>10299226204.40307</v>
      </c>
      <c r="BX17" s="361">
        <f>BT17</f>
        <v>1</v>
      </c>
      <c r="BY17" s="360">
        <f>BW17*BX17</f>
        <v>10299226204.40307</v>
      </c>
      <c r="BZ17" s="361">
        <f>BV17</f>
        <v>1</v>
      </c>
      <c r="CA17" s="360">
        <f>BY17*BZ17</f>
        <v>10299226204.40307</v>
      </c>
      <c r="CB17" s="361">
        <f>BX17</f>
        <v>1</v>
      </c>
      <c r="CC17" s="360">
        <f>CA17*CB17</f>
        <v>10299226204.40307</v>
      </c>
      <c r="CD17" s="361">
        <f>BZ17</f>
        <v>1</v>
      </c>
      <c r="CE17" s="360">
        <f>CC17*CD17</f>
        <v>10299226204.40307</v>
      </c>
      <c r="CF17" s="361">
        <f>CB17</f>
        <v>1</v>
      </c>
      <c r="CG17" s="360">
        <f>CE17*CF17</f>
        <v>10299226204.40307</v>
      </c>
      <c r="CH17" s="361">
        <f>CD17</f>
        <v>1</v>
      </c>
      <c r="CI17" s="360">
        <f>CG17*CH17</f>
        <v>10299226204.40307</v>
      </c>
      <c r="CJ17" s="361">
        <f>BX17</f>
        <v>1</v>
      </c>
      <c r="CK17" s="360">
        <f>CI17*CJ17</f>
        <v>10299226204.40307</v>
      </c>
      <c r="CL17" s="361">
        <f>BZ17</f>
        <v>1</v>
      </c>
      <c r="CM17" s="360">
        <f>CK17*CL17</f>
        <v>10299226204.40307</v>
      </c>
      <c r="CN17" s="361">
        <f>CJ17</f>
        <v>1</v>
      </c>
      <c r="CO17" s="360">
        <f>CM17*CN17</f>
        <v>10299226204.40307</v>
      </c>
      <c r="CP17" s="361">
        <f>CL17</f>
        <v>1</v>
      </c>
      <c r="CQ17" s="360">
        <f>CO17*CP17</f>
        <v>10299226204.40307</v>
      </c>
      <c r="CR17" s="361">
        <f>AB17</f>
        <v>1</v>
      </c>
      <c r="CS17" s="360">
        <f>CQ17*CR17</f>
        <v>10299226204.40307</v>
      </c>
      <c r="CT17" s="361">
        <f>AD17</f>
        <v>1</v>
      </c>
      <c r="CU17" s="360">
        <f>CS17*CT17</f>
        <v>10299226204.40307</v>
      </c>
      <c r="CV17" s="361">
        <f>CR17</f>
        <v>1</v>
      </c>
      <c r="CW17" s="360">
        <f>CU17*CV17</f>
        <v>10299226204.40307</v>
      </c>
      <c r="CX17" s="361">
        <f>CT17</f>
        <v>1</v>
      </c>
      <c r="CY17" s="360">
        <f>CW17*CX17</f>
        <v>10299226204.40307</v>
      </c>
      <c r="CZ17" s="275">
        <f>G17+I17+M17+Q17+U17+Y17+AC17+AG17+AK17+AO17+AS17+AW17+BA17+BE17+BI17+BM17+BQ17+BU17+BY17+CC17+CG17+CK17+CO17+CS17+CW17</f>
        <v>257480655110.07684</v>
      </c>
      <c r="DB17" s="362">
        <f>CV17</f>
        <v>1</v>
      </c>
      <c r="DC17" s="360">
        <f>CY17*DB17</f>
        <v>10299226204.40307</v>
      </c>
      <c r="DD17" s="318"/>
      <c r="DE17" s="319"/>
      <c r="DF17" s="281"/>
      <c r="DV17" s="363" t="s">
        <v>301</v>
      </c>
      <c r="DX17" s="363" t="s">
        <v>301</v>
      </c>
      <c r="EA17" s="363" t="s">
        <v>301</v>
      </c>
    </row>
    <row r="18" spans="1:141" x14ac:dyDescent="0.3">
      <c r="A18" s="364"/>
      <c r="B18" s="364"/>
      <c r="C18" s="365"/>
      <c r="D18" s="366"/>
      <c r="E18" s="367"/>
      <c r="F18" s="263"/>
      <c r="G18" s="13"/>
      <c r="H18" s="13"/>
      <c r="I18" s="15"/>
      <c r="J18" s="140"/>
      <c r="K18" s="368"/>
      <c r="L18" s="13"/>
      <c r="M18" s="15"/>
      <c r="N18" s="140"/>
      <c r="O18" s="15"/>
      <c r="P18" s="13"/>
      <c r="Q18" s="15"/>
      <c r="R18" s="140"/>
      <c r="S18" s="15"/>
      <c r="T18" s="13"/>
      <c r="U18" s="15"/>
      <c r="V18" s="140"/>
      <c r="W18" s="15"/>
      <c r="X18" s="13"/>
      <c r="Y18" s="15"/>
      <c r="Z18" s="140"/>
      <c r="AA18" s="15"/>
      <c r="AB18" s="13"/>
      <c r="AC18" s="15"/>
      <c r="AD18" s="140"/>
      <c r="AE18" s="15"/>
      <c r="AF18" s="13"/>
      <c r="AG18" s="15"/>
      <c r="AH18" s="140"/>
      <c r="AI18" s="15"/>
      <c r="AJ18" s="13"/>
      <c r="AK18" s="15"/>
      <c r="AL18" s="140"/>
      <c r="AM18" s="15"/>
      <c r="AN18" s="13"/>
      <c r="AO18" s="15"/>
      <c r="AP18" s="140"/>
      <c r="AQ18" s="15"/>
      <c r="AR18" s="13"/>
      <c r="AS18" s="15"/>
      <c r="AT18" s="140"/>
      <c r="AU18" s="15"/>
      <c r="AV18" s="13"/>
      <c r="AW18" s="15"/>
      <c r="AX18" s="140"/>
      <c r="AY18" s="15"/>
      <c r="AZ18" s="13"/>
      <c r="BA18" s="15"/>
      <c r="BB18" s="140"/>
      <c r="BC18" s="15"/>
      <c r="BD18" s="13"/>
      <c r="BE18" s="15"/>
      <c r="BF18" s="140"/>
      <c r="BG18" s="15"/>
      <c r="BH18" s="13"/>
      <c r="BI18" s="15"/>
      <c r="BJ18" s="140"/>
      <c r="BK18" s="15"/>
      <c r="BL18" s="13"/>
      <c r="BM18" s="15"/>
      <c r="BN18" s="140"/>
      <c r="BO18" s="15"/>
      <c r="BP18" s="13"/>
      <c r="BQ18" s="15"/>
      <c r="BR18" s="140"/>
      <c r="BS18" s="15"/>
      <c r="BT18" s="13"/>
      <c r="BU18" s="15"/>
      <c r="BV18" s="140"/>
      <c r="BW18" s="15"/>
      <c r="BX18" s="13"/>
      <c r="BY18" s="15"/>
      <c r="BZ18" s="140"/>
      <c r="CA18" s="15"/>
      <c r="CB18" s="13"/>
      <c r="CC18" s="15"/>
      <c r="CD18" s="140"/>
      <c r="CE18" s="15"/>
      <c r="CF18" s="13"/>
      <c r="CG18" s="15"/>
      <c r="CH18" s="140"/>
      <c r="CI18" s="15"/>
      <c r="CJ18" s="13"/>
      <c r="CK18" s="15"/>
      <c r="CL18" s="140"/>
      <c r="CM18" s="15"/>
      <c r="CN18" s="13"/>
      <c r="CO18" s="15"/>
      <c r="CP18" s="140"/>
      <c r="CQ18" s="15"/>
      <c r="CR18" s="13"/>
      <c r="CS18" s="15"/>
      <c r="CT18" s="140"/>
      <c r="CU18" s="15"/>
      <c r="CV18" s="140"/>
      <c r="CW18" s="15"/>
      <c r="CX18" s="140"/>
      <c r="CY18" s="15"/>
      <c r="CZ18" s="300"/>
      <c r="DB18" s="140"/>
      <c r="DC18" s="15"/>
      <c r="DD18" s="318"/>
      <c r="DE18" s="318"/>
      <c r="DF18" s="281"/>
      <c r="DV18" s="363" t="s">
        <v>29</v>
      </c>
      <c r="DX18" s="363" t="s">
        <v>33</v>
      </c>
      <c r="EA18" s="51" t="s">
        <v>302</v>
      </c>
    </row>
    <row r="19" spans="1:141" x14ac:dyDescent="0.3">
      <c r="A19" s="364"/>
      <c r="B19" s="364"/>
      <c r="C19" s="365"/>
      <c r="D19" s="366"/>
      <c r="E19" s="367"/>
      <c r="F19" s="263"/>
      <c r="G19" s="369"/>
      <c r="H19" s="13"/>
      <c r="I19" s="368"/>
      <c r="J19" s="140"/>
      <c r="K19" s="368"/>
      <c r="L19" s="13"/>
      <c r="M19" s="15"/>
      <c r="N19" s="140"/>
      <c r="O19" s="15"/>
      <c r="P19" s="13"/>
      <c r="Q19" s="15"/>
      <c r="R19" s="140"/>
      <c r="S19" s="15"/>
      <c r="T19" s="13"/>
      <c r="U19" s="15"/>
      <c r="V19" s="140"/>
      <c r="W19" s="15"/>
      <c r="X19" s="13"/>
      <c r="Y19" s="15"/>
      <c r="Z19" s="140"/>
      <c r="AA19" s="15"/>
      <c r="AB19" s="13"/>
      <c r="AC19" s="15"/>
      <c r="AD19" s="140"/>
      <c r="AE19" s="15"/>
      <c r="AF19" s="13"/>
      <c r="AG19" s="15"/>
      <c r="AH19" s="140"/>
      <c r="AI19" s="15"/>
      <c r="AJ19" s="13"/>
      <c r="AK19" s="15"/>
      <c r="AL19" s="140"/>
      <c r="AM19" s="15"/>
      <c r="AN19" s="13"/>
      <c r="AO19" s="15"/>
      <c r="AP19" s="140"/>
      <c r="AQ19" s="15"/>
      <c r="AR19" s="13"/>
      <c r="AS19" s="15"/>
      <c r="AT19" s="140"/>
      <c r="AU19" s="15"/>
      <c r="AV19" s="13"/>
      <c r="AW19" s="15"/>
      <c r="AX19" s="140"/>
      <c r="AY19" s="15"/>
      <c r="AZ19" s="13"/>
      <c r="BA19" s="15"/>
      <c r="BB19" s="140"/>
      <c r="BC19" s="15"/>
      <c r="BD19" s="13"/>
      <c r="BE19" s="15"/>
      <c r="BF19" s="140"/>
      <c r="BG19" s="15"/>
      <c r="BH19" s="13"/>
      <c r="BI19" s="15"/>
      <c r="BJ19" s="140"/>
      <c r="BK19" s="15"/>
      <c r="BL19" s="13"/>
      <c r="BM19" s="15"/>
      <c r="BN19" s="140"/>
      <c r="BO19" s="15"/>
      <c r="BP19" s="13"/>
      <c r="BQ19" s="15"/>
      <c r="BR19" s="140"/>
      <c r="BS19" s="15"/>
      <c r="BT19" s="13"/>
      <c r="BU19" s="15"/>
      <c r="BV19" s="140"/>
      <c r="BW19" s="15"/>
      <c r="BX19" s="13"/>
      <c r="BY19" s="15"/>
      <c r="BZ19" s="140"/>
      <c r="CA19" s="15"/>
      <c r="CB19" s="13"/>
      <c r="CC19" s="15"/>
      <c r="CD19" s="140"/>
      <c r="CE19" s="15"/>
      <c r="CF19" s="13"/>
      <c r="CG19" s="15"/>
      <c r="CH19" s="140"/>
      <c r="CI19" s="15"/>
      <c r="CJ19" s="13"/>
      <c r="CK19" s="15"/>
      <c r="CL19" s="140"/>
      <c r="CM19" s="15"/>
      <c r="CN19" s="13"/>
      <c r="CO19" s="15"/>
      <c r="CP19" s="140"/>
      <c r="CQ19" s="15"/>
      <c r="CR19" s="13"/>
      <c r="CS19" s="15"/>
      <c r="CT19" s="140"/>
      <c r="CU19" s="15"/>
      <c r="CV19" s="140"/>
      <c r="CW19" s="15"/>
      <c r="CX19" s="140"/>
      <c r="CY19" s="15"/>
      <c r="CZ19" s="300"/>
      <c r="DB19" s="140"/>
      <c r="DC19" s="15"/>
      <c r="DD19" s="318"/>
      <c r="DE19" s="318"/>
      <c r="DF19" s="281"/>
      <c r="DI19" s="370"/>
      <c r="DJ19" s="370"/>
      <c r="DK19" s="370"/>
      <c r="DL19" s="370"/>
      <c r="DM19" s="370"/>
      <c r="DN19" s="370"/>
      <c r="DO19" s="370"/>
      <c r="DP19" s="370"/>
      <c r="DQ19" s="370"/>
      <c r="DR19" s="370"/>
      <c r="DS19" s="371"/>
      <c r="DT19" s="372"/>
      <c r="DU19" s="372"/>
      <c r="DV19" s="372" t="s">
        <v>303</v>
      </c>
      <c r="DW19" s="372" t="s">
        <v>304</v>
      </c>
      <c r="DX19" s="372" t="s">
        <v>273</v>
      </c>
      <c r="DY19" s="372" t="s">
        <v>305</v>
      </c>
      <c r="DZ19" s="372" t="s">
        <v>306</v>
      </c>
      <c r="EA19" s="372"/>
      <c r="EB19" s="370"/>
      <c r="EC19" s="372" t="s">
        <v>307</v>
      </c>
      <c r="ED19" s="372" t="s">
        <v>308</v>
      </c>
      <c r="EE19" s="372" t="s">
        <v>309</v>
      </c>
      <c r="EF19" s="372" t="s">
        <v>309</v>
      </c>
      <c r="EG19" s="372" t="s">
        <v>310</v>
      </c>
      <c r="EH19" s="33" t="s">
        <v>311</v>
      </c>
      <c r="EI19" s="236"/>
    </row>
    <row r="20" spans="1:141" ht="16.2" thickBot="1" x14ac:dyDescent="0.35">
      <c r="C20" s="140"/>
      <c r="D20" s="167"/>
      <c r="E20" s="369"/>
      <c r="F20" s="373"/>
      <c r="G20" s="374" t="s">
        <v>97</v>
      </c>
      <c r="H20" s="13"/>
      <c r="I20" s="375" t="s">
        <v>312</v>
      </c>
      <c r="J20" s="140"/>
      <c r="K20" s="15"/>
      <c r="L20" s="13"/>
      <c r="M20" s="375" t="s">
        <v>312</v>
      </c>
      <c r="N20" s="140"/>
      <c r="O20" s="15"/>
      <c r="P20" s="13"/>
      <c r="Q20" s="375" t="s">
        <v>312</v>
      </c>
      <c r="R20" s="140"/>
      <c r="S20" s="15"/>
      <c r="T20" s="13"/>
      <c r="U20" s="375" t="s">
        <v>312</v>
      </c>
      <c r="V20" s="140"/>
      <c r="W20" s="15"/>
      <c r="X20" s="13"/>
      <c r="Y20" s="375" t="s">
        <v>312</v>
      </c>
      <c r="Z20" s="140"/>
      <c r="AA20" s="15"/>
      <c r="AB20" s="13"/>
      <c r="AC20" s="375" t="s">
        <v>312</v>
      </c>
      <c r="AD20" s="140"/>
      <c r="AE20" s="15"/>
      <c r="AF20" s="13"/>
      <c r="AG20" s="375" t="s">
        <v>312</v>
      </c>
      <c r="AH20" s="140"/>
      <c r="AI20" s="15"/>
      <c r="AJ20" s="13"/>
      <c r="AK20" s="375" t="s">
        <v>312</v>
      </c>
      <c r="AL20" s="140"/>
      <c r="AM20" s="15"/>
      <c r="AN20" s="13"/>
      <c r="AO20" s="375" t="s">
        <v>312</v>
      </c>
      <c r="AP20" s="140"/>
      <c r="AQ20" s="15"/>
      <c r="AR20" s="13"/>
      <c r="AS20" s="375" t="s">
        <v>312</v>
      </c>
      <c r="AT20" s="140"/>
      <c r="AU20" s="15"/>
      <c r="AV20" s="13"/>
      <c r="AW20" s="375" t="s">
        <v>312</v>
      </c>
      <c r="AX20" s="140"/>
      <c r="AY20" s="15"/>
      <c r="AZ20" s="13"/>
      <c r="BA20" s="375" t="s">
        <v>312</v>
      </c>
      <c r="BB20" s="140"/>
      <c r="BC20" s="15"/>
      <c r="BD20" s="13"/>
      <c r="BE20" s="375" t="s">
        <v>312</v>
      </c>
      <c r="BF20" s="140"/>
      <c r="BG20" s="15"/>
      <c r="BH20" s="13"/>
      <c r="BI20" s="375" t="s">
        <v>312</v>
      </c>
      <c r="BJ20" s="140"/>
      <c r="BK20" s="15"/>
      <c r="BL20" s="13"/>
      <c r="BM20" s="375" t="s">
        <v>312</v>
      </c>
      <c r="BN20" s="140"/>
      <c r="BO20" s="15"/>
      <c r="BP20" s="13"/>
      <c r="BQ20" s="375" t="s">
        <v>312</v>
      </c>
      <c r="BR20" s="140"/>
      <c r="BS20" s="15"/>
      <c r="BT20" s="13"/>
      <c r="BU20" s="375" t="s">
        <v>312</v>
      </c>
      <c r="BV20" s="140"/>
      <c r="BW20" s="15"/>
      <c r="BX20" s="13"/>
      <c r="BY20" s="375" t="s">
        <v>312</v>
      </c>
      <c r="BZ20" s="140"/>
      <c r="CA20" s="15"/>
      <c r="CB20" s="13"/>
      <c r="CC20" s="375" t="s">
        <v>312</v>
      </c>
      <c r="CD20" s="140"/>
      <c r="CE20" s="15"/>
      <c r="CF20" s="13"/>
      <c r="CG20" s="375" t="s">
        <v>312</v>
      </c>
      <c r="CH20" s="140"/>
      <c r="CI20" s="15"/>
      <c r="CJ20" s="13"/>
      <c r="CK20" s="375" t="s">
        <v>312</v>
      </c>
      <c r="CL20" s="140"/>
      <c r="CM20" s="15"/>
      <c r="CN20" s="13"/>
      <c r="CO20" s="375" t="s">
        <v>312</v>
      </c>
      <c r="CP20" s="140"/>
      <c r="CQ20" s="15"/>
      <c r="CR20" s="13"/>
      <c r="CS20" s="375" t="s">
        <v>312</v>
      </c>
      <c r="CT20" s="140"/>
      <c r="CU20" s="15"/>
      <c r="CV20" s="140"/>
      <c r="CW20" s="375" t="s">
        <v>312</v>
      </c>
      <c r="CX20" s="140"/>
      <c r="CY20" s="15"/>
      <c r="CZ20" s="300"/>
      <c r="DB20" s="140"/>
      <c r="DC20" s="375" t="s">
        <v>312</v>
      </c>
      <c r="DD20" s="318"/>
      <c r="DE20" s="318"/>
      <c r="DF20" s="281"/>
      <c r="DI20" s="370"/>
      <c r="DJ20" s="370"/>
      <c r="DK20" s="370"/>
      <c r="DL20" s="370"/>
      <c r="DM20" s="370"/>
      <c r="DN20" s="370"/>
      <c r="DO20" s="370"/>
      <c r="DP20" s="370"/>
      <c r="DQ20" s="370"/>
      <c r="DR20" s="370"/>
      <c r="DS20" s="371"/>
      <c r="DT20" s="372"/>
      <c r="DU20" s="372"/>
      <c r="DV20" s="376">
        <f>'[1]POP Dimensions'!C15</f>
        <v>10737418.24</v>
      </c>
      <c r="DW20" s="377">
        <v>64</v>
      </c>
      <c r="DX20" s="378">
        <f>DW20*DV20</f>
        <v>687194767.36000001</v>
      </c>
      <c r="DY20" s="377">
        <v>16</v>
      </c>
      <c r="DZ20" s="377"/>
      <c r="EA20" s="376">
        <f>DX20*DY20</f>
        <v>10995116277.76</v>
      </c>
      <c r="EB20" s="370"/>
      <c r="EC20" s="372" t="s">
        <v>313</v>
      </c>
      <c r="ED20" s="372"/>
      <c r="EE20" s="372" t="s">
        <v>314</v>
      </c>
      <c r="EF20" s="372" t="s">
        <v>315</v>
      </c>
      <c r="EG20" s="372" t="s">
        <v>316</v>
      </c>
      <c r="EH20" s="33"/>
      <c r="EI20" s="236"/>
    </row>
    <row r="21" spans="1:141" ht="16.2" thickBot="1" x14ac:dyDescent="0.35">
      <c r="C21" s="379" t="s">
        <v>317</v>
      </c>
      <c r="D21" s="647">
        <v>0.32634660207039301</v>
      </c>
      <c r="E21" s="381">
        <f>E11*D21</f>
        <v>5975319956.9089651</v>
      </c>
      <c r="F21" s="382">
        <v>0.3</v>
      </c>
      <c r="G21" s="381">
        <f>E21*F21</f>
        <v>1792595987.0726895</v>
      </c>
      <c r="H21" s="383">
        <v>1</v>
      </c>
      <c r="I21" s="381">
        <f>G21*H21</f>
        <v>1792595987.0726895</v>
      </c>
      <c r="J21" s="383">
        <v>1</v>
      </c>
      <c r="K21" s="384">
        <f>I21*J21</f>
        <v>1792595987.0726895</v>
      </c>
      <c r="L21" s="385">
        <f>H21</f>
        <v>1</v>
      </c>
      <c r="M21" s="384">
        <f>K21*L21</f>
        <v>1792595987.0726895</v>
      </c>
      <c r="N21" s="385">
        <f>J21</f>
        <v>1</v>
      </c>
      <c r="O21" s="384">
        <f>M21*N21</f>
        <v>1792595987.0726895</v>
      </c>
      <c r="P21" s="385">
        <f>L21</f>
        <v>1</v>
      </c>
      <c r="Q21" s="384">
        <f>O21*P21</f>
        <v>1792595987.0726895</v>
      </c>
      <c r="R21" s="385">
        <f>N21</f>
        <v>1</v>
      </c>
      <c r="S21" s="384">
        <f>Q21*R21</f>
        <v>1792595987.0726895</v>
      </c>
      <c r="T21" s="385">
        <f>P21</f>
        <v>1</v>
      </c>
      <c r="U21" s="384">
        <f>S21*T21</f>
        <v>1792595987.0726895</v>
      </c>
      <c r="V21" s="385">
        <f>R21</f>
        <v>1</v>
      </c>
      <c r="W21" s="384">
        <f>U21*V21</f>
        <v>1792595987.0726895</v>
      </c>
      <c r="X21" s="385">
        <f>T21</f>
        <v>1</v>
      </c>
      <c r="Y21" s="384">
        <f>W21*X21</f>
        <v>1792595987.0726895</v>
      </c>
      <c r="Z21" s="385">
        <f>V21</f>
        <v>1</v>
      </c>
      <c r="AA21" s="384">
        <f>Y21*Z21</f>
        <v>1792595987.0726895</v>
      </c>
      <c r="AB21" s="385">
        <f>X21</f>
        <v>1</v>
      </c>
      <c r="AC21" s="384">
        <f>AA21*AB21</f>
        <v>1792595987.0726895</v>
      </c>
      <c r="AD21" s="385">
        <f>Z21</f>
        <v>1</v>
      </c>
      <c r="AE21" s="384">
        <f>AC21*AD21</f>
        <v>1792595987.0726895</v>
      </c>
      <c r="AF21" s="385">
        <f>AB21</f>
        <v>1</v>
      </c>
      <c r="AG21" s="384">
        <f>AE21*AF21</f>
        <v>1792595987.0726895</v>
      </c>
      <c r="AH21" s="385">
        <f>AD21</f>
        <v>1</v>
      </c>
      <c r="AI21" s="384">
        <f>AG21*AH21</f>
        <v>1792595987.0726895</v>
      </c>
      <c r="AJ21" s="385">
        <f>AF21</f>
        <v>1</v>
      </c>
      <c r="AK21" s="384">
        <f>AI21*AJ21</f>
        <v>1792595987.0726895</v>
      </c>
      <c r="AL21" s="385">
        <f>AH21</f>
        <v>1</v>
      </c>
      <c r="AM21" s="384">
        <f>AK21*AL21</f>
        <v>1792595987.0726895</v>
      </c>
      <c r="AN21" s="385">
        <f>AJ21</f>
        <v>1</v>
      </c>
      <c r="AO21" s="384">
        <f>AM21*AN21</f>
        <v>1792595987.0726895</v>
      </c>
      <c r="AP21" s="385">
        <f>AL21</f>
        <v>1</v>
      </c>
      <c r="AQ21" s="384">
        <f>AO21*AP21</f>
        <v>1792595987.0726895</v>
      </c>
      <c r="AR21" s="385">
        <f>AN21</f>
        <v>1</v>
      </c>
      <c r="AS21" s="384">
        <f>AQ21*AR21</f>
        <v>1792595987.0726895</v>
      </c>
      <c r="AT21" s="385">
        <f>AP21</f>
        <v>1</v>
      </c>
      <c r="AU21" s="384">
        <f>AS21*AT21</f>
        <v>1792595987.0726895</v>
      </c>
      <c r="AV21" s="385">
        <f>AR21</f>
        <v>1</v>
      </c>
      <c r="AW21" s="384">
        <f>AU21*AV21</f>
        <v>1792595987.0726895</v>
      </c>
      <c r="AX21" s="385">
        <f>AT21</f>
        <v>1</v>
      </c>
      <c r="AY21" s="384">
        <f>AW21*AX21</f>
        <v>1792595987.0726895</v>
      </c>
      <c r="AZ21" s="385">
        <f>AV21</f>
        <v>1</v>
      </c>
      <c r="BA21" s="384">
        <f>AY21*AZ21</f>
        <v>1792595987.0726895</v>
      </c>
      <c r="BB21" s="385">
        <f>AX21</f>
        <v>1</v>
      </c>
      <c r="BC21" s="384">
        <f>BA21*BB21</f>
        <v>1792595987.0726895</v>
      </c>
      <c r="BD21" s="385">
        <f>AR21</f>
        <v>1</v>
      </c>
      <c r="BE21" s="384">
        <f>BC21*BD21</f>
        <v>1792595987.0726895</v>
      </c>
      <c r="BF21" s="385">
        <f>AT21</f>
        <v>1</v>
      </c>
      <c r="BG21" s="384">
        <f>BE21*BF21</f>
        <v>1792595987.0726895</v>
      </c>
      <c r="BH21" s="385">
        <f>BD21</f>
        <v>1</v>
      </c>
      <c r="BI21" s="384">
        <f>BG21*BH21</f>
        <v>1792595987.0726895</v>
      </c>
      <c r="BJ21" s="385">
        <f>BF21</f>
        <v>1</v>
      </c>
      <c r="BK21" s="384">
        <f>BI21*BJ21</f>
        <v>1792595987.0726895</v>
      </c>
      <c r="BL21" s="385">
        <f>BH21</f>
        <v>1</v>
      </c>
      <c r="BM21" s="384">
        <f>BK21*BL21</f>
        <v>1792595987.0726895</v>
      </c>
      <c r="BN21" s="385">
        <f>BJ21</f>
        <v>1</v>
      </c>
      <c r="BO21" s="384">
        <f>BM21*BN21</f>
        <v>1792595987.0726895</v>
      </c>
      <c r="BP21" s="385">
        <f>BL21</f>
        <v>1</v>
      </c>
      <c r="BQ21" s="384">
        <f>BO21*BP21</f>
        <v>1792595987.0726895</v>
      </c>
      <c r="BR21" s="385">
        <f>BN21</f>
        <v>1</v>
      </c>
      <c r="BS21" s="384">
        <f>BQ21*BR21</f>
        <v>1792595987.0726895</v>
      </c>
      <c r="BT21" s="385">
        <f>BP21</f>
        <v>1</v>
      </c>
      <c r="BU21" s="384">
        <f>BS21*BT21</f>
        <v>1792595987.0726895</v>
      </c>
      <c r="BV21" s="385">
        <f>BR21</f>
        <v>1</v>
      </c>
      <c r="BW21" s="384">
        <f>BU21*BV21</f>
        <v>1792595987.0726895</v>
      </c>
      <c r="BX21" s="385">
        <f>BT21</f>
        <v>1</v>
      </c>
      <c r="BY21" s="384">
        <f>BW21*BX21</f>
        <v>1792595987.0726895</v>
      </c>
      <c r="BZ21" s="385">
        <f>BV21</f>
        <v>1</v>
      </c>
      <c r="CA21" s="384">
        <f>BY21*BZ21</f>
        <v>1792595987.0726895</v>
      </c>
      <c r="CB21" s="385">
        <f>BX21</f>
        <v>1</v>
      </c>
      <c r="CC21" s="384">
        <f>CA21*CB21</f>
        <v>1792595987.0726895</v>
      </c>
      <c r="CD21" s="385">
        <f>BZ21</f>
        <v>1</v>
      </c>
      <c r="CE21" s="384">
        <f>CC21*CD21</f>
        <v>1792595987.0726895</v>
      </c>
      <c r="CF21" s="385">
        <f>CB21</f>
        <v>1</v>
      </c>
      <c r="CG21" s="384">
        <f>CE21*CF21</f>
        <v>1792595987.0726895</v>
      </c>
      <c r="CH21" s="385">
        <f>CD21</f>
        <v>1</v>
      </c>
      <c r="CI21" s="384">
        <f>CG21*CH21</f>
        <v>1792595987.0726895</v>
      </c>
      <c r="CJ21" s="385">
        <f>BX21</f>
        <v>1</v>
      </c>
      <c r="CK21" s="384">
        <f>CI21*CJ21</f>
        <v>1792595987.0726895</v>
      </c>
      <c r="CL21" s="385">
        <f>BZ21</f>
        <v>1</v>
      </c>
      <c r="CM21" s="384">
        <f>CK21*CL21</f>
        <v>1792595987.0726895</v>
      </c>
      <c r="CN21" s="385">
        <f>CJ21</f>
        <v>1</v>
      </c>
      <c r="CO21" s="384">
        <f>CM21*CN21</f>
        <v>1792595987.0726895</v>
      </c>
      <c r="CP21" s="385">
        <f>CL21</f>
        <v>1</v>
      </c>
      <c r="CQ21" s="384">
        <f>CO21*CP21</f>
        <v>1792595987.0726895</v>
      </c>
      <c r="CR21" s="385">
        <f>AB21</f>
        <v>1</v>
      </c>
      <c r="CS21" s="384">
        <f>CQ21*CR21</f>
        <v>1792595987.0726895</v>
      </c>
      <c r="CT21" s="385">
        <f>AD21</f>
        <v>1</v>
      </c>
      <c r="CU21" s="384">
        <f>CS21*CT21</f>
        <v>1792595987.0726895</v>
      </c>
      <c r="CV21" s="385">
        <f>CR21</f>
        <v>1</v>
      </c>
      <c r="CW21" s="384">
        <f>CU21*CV21</f>
        <v>1792595987.0726895</v>
      </c>
      <c r="CX21" s="385">
        <f>CT21</f>
        <v>1</v>
      </c>
      <c r="CY21" s="384">
        <f>CW21*CX21</f>
        <v>1792595987.0726895</v>
      </c>
      <c r="CZ21" s="275">
        <f>G21+I21+M21+Q21+U21+Y21+AC21+AG21+AK21+AO21+AS21+AW21+BA21+BE21+BI21+BM21+BQ21+BU21+BY21+CC21+CG21+CK21+CO21+CS21+CW21</f>
        <v>44814899676.817253</v>
      </c>
      <c r="DB21" s="386">
        <f>CV21</f>
        <v>1</v>
      </c>
      <c r="DC21" s="384">
        <f>CY21*DB21</f>
        <v>1792595987.0726895</v>
      </c>
      <c r="DD21" s="318"/>
      <c r="DE21" s="319"/>
      <c r="DF21" s="281"/>
      <c r="DI21" s="370"/>
      <c r="DY21" s="387"/>
      <c r="DZ21" s="387"/>
      <c r="EI21" s="235"/>
    </row>
    <row r="22" spans="1:141" ht="16.2" thickBot="1" x14ac:dyDescent="0.35">
      <c r="C22" s="341"/>
      <c r="E22" s="345"/>
      <c r="F22" s="388"/>
      <c r="G22" s="389" t="s">
        <v>318</v>
      </c>
      <c r="H22" s="390"/>
      <c r="I22" s="391" t="s">
        <v>318</v>
      </c>
      <c r="J22" s="392"/>
      <c r="K22" s="393"/>
      <c r="L22" s="390"/>
      <c r="M22" s="391" t="s">
        <v>318</v>
      </c>
      <c r="N22" s="392"/>
      <c r="O22" s="393"/>
      <c r="P22" s="390"/>
      <c r="Q22" s="391" t="s">
        <v>318</v>
      </c>
      <c r="R22" s="392"/>
      <c r="S22" s="393"/>
      <c r="T22" s="390"/>
      <c r="U22" s="391" t="s">
        <v>318</v>
      </c>
      <c r="V22" s="392"/>
      <c r="W22" s="393"/>
      <c r="X22" s="390"/>
      <c r="Y22" s="391" t="s">
        <v>318</v>
      </c>
      <c r="Z22" s="392"/>
      <c r="AA22" s="393"/>
      <c r="AB22" s="390"/>
      <c r="AC22" s="391" t="s">
        <v>318</v>
      </c>
      <c r="AD22" s="392"/>
      <c r="AE22" s="393"/>
      <c r="AF22" s="390"/>
      <c r="AG22" s="391" t="s">
        <v>318</v>
      </c>
      <c r="AH22" s="392"/>
      <c r="AI22" s="393"/>
      <c r="AJ22" s="390"/>
      <c r="AK22" s="391" t="s">
        <v>318</v>
      </c>
      <c r="AL22" s="392"/>
      <c r="AM22" s="393"/>
      <c r="AN22" s="390"/>
      <c r="AO22" s="391" t="s">
        <v>318</v>
      </c>
      <c r="AP22" s="392"/>
      <c r="AQ22" s="393"/>
      <c r="AR22" s="390"/>
      <c r="AS22" s="391" t="s">
        <v>318</v>
      </c>
      <c r="AT22" s="392"/>
      <c r="AU22" s="393"/>
      <c r="AV22" s="390"/>
      <c r="AW22" s="391" t="s">
        <v>318</v>
      </c>
      <c r="AX22" s="392"/>
      <c r="AY22" s="393"/>
      <c r="AZ22" s="390"/>
      <c r="BA22" s="391" t="s">
        <v>318</v>
      </c>
      <c r="BB22" s="392"/>
      <c r="BC22" s="393"/>
      <c r="BD22" s="390"/>
      <c r="BE22" s="391" t="s">
        <v>318</v>
      </c>
      <c r="BF22" s="392"/>
      <c r="BG22" s="393"/>
      <c r="BH22" s="390"/>
      <c r="BI22" s="391" t="s">
        <v>318</v>
      </c>
      <c r="BJ22" s="392"/>
      <c r="BK22" s="393"/>
      <c r="BL22" s="390"/>
      <c r="BM22" s="391" t="s">
        <v>318</v>
      </c>
      <c r="BN22" s="392"/>
      <c r="BO22" s="393"/>
      <c r="BP22" s="390"/>
      <c r="BQ22" s="391" t="s">
        <v>318</v>
      </c>
      <c r="BR22" s="392"/>
      <c r="BS22" s="393"/>
      <c r="BT22" s="390"/>
      <c r="BU22" s="391" t="s">
        <v>318</v>
      </c>
      <c r="BV22" s="392"/>
      <c r="BW22" s="393"/>
      <c r="BX22" s="390"/>
      <c r="BY22" s="391" t="s">
        <v>318</v>
      </c>
      <c r="BZ22" s="392"/>
      <c r="CA22" s="393"/>
      <c r="CB22" s="390"/>
      <c r="CC22" s="391" t="s">
        <v>318</v>
      </c>
      <c r="CD22" s="392"/>
      <c r="CE22" s="393"/>
      <c r="CF22" s="390"/>
      <c r="CG22" s="391" t="s">
        <v>318</v>
      </c>
      <c r="CH22" s="392"/>
      <c r="CI22" s="393"/>
      <c r="CJ22" s="390"/>
      <c r="CK22" s="391" t="s">
        <v>318</v>
      </c>
      <c r="CL22" s="392"/>
      <c r="CM22" s="393"/>
      <c r="CN22" s="390"/>
      <c r="CO22" s="391" t="s">
        <v>318</v>
      </c>
      <c r="CP22" s="392"/>
      <c r="CQ22" s="393"/>
      <c r="CR22" s="390"/>
      <c r="CS22" s="391" t="s">
        <v>318</v>
      </c>
      <c r="CT22" s="392"/>
      <c r="CU22" s="393"/>
      <c r="CV22" s="394"/>
      <c r="CW22" s="391" t="s">
        <v>318</v>
      </c>
      <c r="CX22" s="392"/>
      <c r="CY22" s="393"/>
      <c r="CZ22" s="395"/>
      <c r="DB22" s="394"/>
      <c r="DC22" s="391" t="s">
        <v>318</v>
      </c>
      <c r="DD22" s="318"/>
      <c r="DE22" s="318"/>
      <c r="DF22" s="281"/>
      <c r="DI22" s="370"/>
      <c r="DP22" s="1" t="s">
        <v>319</v>
      </c>
      <c r="DT22" s="396" t="s">
        <v>320</v>
      </c>
      <c r="DU22" s="53"/>
      <c r="DV22" s="53"/>
      <c r="DW22" s="397"/>
      <c r="DX22" s="398"/>
      <c r="DY22" s="399"/>
      <c r="DZ22" s="399"/>
      <c r="EA22" s="53"/>
      <c r="EC22" s="53"/>
      <c r="ED22" s="50"/>
      <c r="EE22" s="53"/>
      <c r="EF22" s="50">
        <f>EF31</f>
        <v>1372242051.072</v>
      </c>
      <c r="EG22" s="53"/>
      <c r="EH22" s="400"/>
      <c r="EI22" s="236"/>
    </row>
    <row r="23" spans="1:141" ht="16.2" thickBot="1" x14ac:dyDescent="0.35">
      <c r="C23" s="341"/>
      <c r="D23" s="401">
        <f>SUM(D14:D21)</f>
        <v>1</v>
      </c>
      <c r="E23" s="345"/>
      <c r="F23" s="388">
        <v>0.25</v>
      </c>
      <c r="G23" s="389">
        <f>E21*F23</f>
        <v>1493829989.2272413</v>
      </c>
      <c r="H23" s="402">
        <v>1</v>
      </c>
      <c r="I23" s="389">
        <f>G23*H23</f>
        <v>1493829989.2272413</v>
      </c>
      <c r="J23" s="402">
        <v>1</v>
      </c>
      <c r="K23" s="391">
        <f>I23*J23</f>
        <v>1493829989.2272413</v>
      </c>
      <c r="L23" s="403">
        <f>H23</f>
        <v>1</v>
      </c>
      <c r="M23" s="391">
        <f>K23*L23</f>
        <v>1493829989.2272413</v>
      </c>
      <c r="N23" s="403">
        <f>J23</f>
        <v>1</v>
      </c>
      <c r="O23" s="391">
        <f>M23*N23</f>
        <v>1493829989.2272413</v>
      </c>
      <c r="P23" s="403">
        <f>L23</f>
        <v>1</v>
      </c>
      <c r="Q23" s="391">
        <f>O23*P23</f>
        <v>1493829989.2272413</v>
      </c>
      <c r="R23" s="403">
        <f>N23</f>
        <v>1</v>
      </c>
      <c r="S23" s="391">
        <f>Q23*R23</f>
        <v>1493829989.2272413</v>
      </c>
      <c r="T23" s="403">
        <f>P23</f>
        <v>1</v>
      </c>
      <c r="U23" s="391">
        <f>S23*T23</f>
        <v>1493829989.2272413</v>
      </c>
      <c r="V23" s="403">
        <f>R23</f>
        <v>1</v>
      </c>
      <c r="W23" s="391">
        <f>U23*V23</f>
        <v>1493829989.2272413</v>
      </c>
      <c r="X23" s="403">
        <f>T23</f>
        <v>1</v>
      </c>
      <c r="Y23" s="391">
        <f>W23*X23</f>
        <v>1493829989.2272413</v>
      </c>
      <c r="Z23" s="403">
        <f>V23</f>
        <v>1</v>
      </c>
      <c r="AA23" s="391">
        <f>Y23*Z23</f>
        <v>1493829989.2272413</v>
      </c>
      <c r="AB23" s="403">
        <f>X23</f>
        <v>1</v>
      </c>
      <c r="AC23" s="391">
        <f>AA23*AB23</f>
        <v>1493829989.2272413</v>
      </c>
      <c r="AD23" s="403">
        <f>Z23</f>
        <v>1</v>
      </c>
      <c r="AE23" s="391">
        <f>AC23*AD23</f>
        <v>1493829989.2272413</v>
      </c>
      <c r="AF23" s="403">
        <f>AB23</f>
        <v>1</v>
      </c>
      <c r="AG23" s="391">
        <f>AE23*AF23</f>
        <v>1493829989.2272413</v>
      </c>
      <c r="AH23" s="403">
        <f>AD23</f>
        <v>1</v>
      </c>
      <c r="AI23" s="391">
        <f>AG23*AH23</f>
        <v>1493829989.2272413</v>
      </c>
      <c r="AJ23" s="403">
        <f>AF23</f>
        <v>1</v>
      </c>
      <c r="AK23" s="391">
        <f>AI23*AJ23</f>
        <v>1493829989.2272413</v>
      </c>
      <c r="AL23" s="403">
        <f>AH23</f>
        <v>1</v>
      </c>
      <c r="AM23" s="391">
        <f>AK23*AL23</f>
        <v>1493829989.2272413</v>
      </c>
      <c r="AN23" s="403">
        <f>AJ23</f>
        <v>1</v>
      </c>
      <c r="AO23" s="391">
        <f>AM23*AN23</f>
        <v>1493829989.2272413</v>
      </c>
      <c r="AP23" s="403">
        <f>AL23</f>
        <v>1</v>
      </c>
      <c r="AQ23" s="391">
        <f>AO23*AP23</f>
        <v>1493829989.2272413</v>
      </c>
      <c r="AR23" s="403">
        <f>AN23</f>
        <v>1</v>
      </c>
      <c r="AS23" s="391">
        <f>AQ23*AR23</f>
        <v>1493829989.2272413</v>
      </c>
      <c r="AT23" s="403">
        <f>AP23</f>
        <v>1</v>
      </c>
      <c r="AU23" s="391">
        <f>AS23*AT23</f>
        <v>1493829989.2272413</v>
      </c>
      <c r="AV23" s="403">
        <f>AR23</f>
        <v>1</v>
      </c>
      <c r="AW23" s="391">
        <f>AU23*AV23</f>
        <v>1493829989.2272413</v>
      </c>
      <c r="AX23" s="403">
        <f>AT23</f>
        <v>1</v>
      </c>
      <c r="AY23" s="391">
        <f>AW23*AX23</f>
        <v>1493829989.2272413</v>
      </c>
      <c r="AZ23" s="403">
        <f>AV23</f>
        <v>1</v>
      </c>
      <c r="BA23" s="391">
        <f>AY23*AZ23</f>
        <v>1493829989.2272413</v>
      </c>
      <c r="BB23" s="403">
        <f>AX23</f>
        <v>1</v>
      </c>
      <c r="BC23" s="391">
        <f>BA23*BB23</f>
        <v>1493829989.2272413</v>
      </c>
      <c r="BD23" s="403">
        <f>AR23</f>
        <v>1</v>
      </c>
      <c r="BE23" s="391">
        <f>BC23*BD23</f>
        <v>1493829989.2272413</v>
      </c>
      <c r="BF23" s="403">
        <f>AT23</f>
        <v>1</v>
      </c>
      <c r="BG23" s="391">
        <f>BE23*BF23</f>
        <v>1493829989.2272413</v>
      </c>
      <c r="BH23" s="403">
        <f>BD23</f>
        <v>1</v>
      </c>
      <c r="BI23" s="391">
        <f>BG23*BH23</f>
        <v>1493829989.2272413</v>
      </c>
      <c r="BJ23" s="403">
        <f>BF23</f>
        <v>1</v>
      </c>
      <c r="BK23" s="391">
        <f>BI23*BJ23</f>
        <v>1493829989.2272413</v>
      </c>
      <c r="BL23" s="403">
        <f>BH23</f>
        <v>1</v>
      </c>
      <c r="BM23" s="391">
        <f>BK23*BL23</f>
        <v>1493829989.2272413</v>
      </c>
      <c r="BN23" s="403">
        <f>BJ23</f>
        <v>1</v>
      </c>
      <c r="BO23" s="391">
        <f>BM23*BN23</f>
        <v>1493829989.2272413</v>
      </c>
      <c r="BP23" s="403">
        <f>BL23</f>
        <v>1</v>
      </c>
      <c r="BQ23" s="391">
        <f>BO23*BP23</f>
        <v>1493829989.2272413</v>
      </c>
      <c r="BR23" s="403">
        <f>BN23</f>
        <v>1</v>
      </c>
      <c r="BS23" s="391">
        <f>BQ23*BR23</f>
        <v>1493829989.2272413</v>
      </c>
      <c r="BT23" s="403">
        <f>BP23</f>
        <v>1</v>
      </c>
      <c r="BU23" s="391">
        <f>BS23*BT23</f>
        <v>1493829989.2272413</v>
      </c>
      <c r="BV23" s="403">
        <f>BR23</f>
        <v>1</v>
      </c>
      <c r="BW23" s="391">
        <f>BU23*BV23</f>
        <v>1493829989.2272413</v>
      </c>
      <c r="BX23" s="403">
        <f>BT23</f>
        <v>1</v>
      </c>
      <c r="BY23" s="391">
        <f>BW23*BX23</f>
        <v>1493829989.2272413</v>
      </c>
      <c r="BZ23" s="403">
        <f>BV23</f>
        <v>1</v>
      </c>
      <c r="CA23" s="391">
        <f>BY23*BZ23</f>
        <v>1493829989.2272413</v>
      </c>
      <c r="CB23" s="403">
        <f>BX23</f>
        <v>1</v>
      </c>
      <c r="CC23" s="391">
        <f>CA23*CB23</f>
        <v>1493829989.2272413</v>
      </c>
      <c r="CD23" s="403">
        <f>BZ23</f>
        <v>1</v>
      </c>
      <c r="CE23" s="391">
        <f>CC23*CD23</f>
        <v>1493829989.2272413</v>
      </c>
      <c r="CF23" s="403">
        <f>CB23</f>
        <v>1</v>
      </c>
      <c r="CG23" s="391">
        <f>CE23*CF23</f>
        <v>1493829989.2272413</v>
      </c>
      <c r="CH23" s="403">
        <f>CD23</f>
        <v>1</v>
      </c>
      <c r="CI23" s="391">
        <f>CG23*CH23</f>
        <v>1493829989.2272413</v>
      </c>
      <c r="CJ23" s="403">
        <f>BX23</f>
        <v>1</v>
      </c>
      <c r="CK23" s="391">
        <f>CI23*CJ23</f>
        <v>1493829989.2272413</v>
      </c>
      <c r="CL23" s="403">
        <f>BZ23</f>
        <v>1</v>
      </c>
      <c r="CM23" s="391">
        <f>CK23*CL23</f>
        <v>1493829989.2272413</v>
      </c>
      <c r="CN23" s="403">
        <f>CJ23</f>
        <v>1</v>
      </c>
      <c r="CO23" s="391">
        <f>CM23*CN23</f>
        <v>1493829989.2272413</v>
      </c>
      <c r="CP23" s="403">
        <f>CL23</f>
        <v>1</v>
      </c>
      <c r="CQ23" s="391">
        <f>CO23*CP23</f>
        <v>1493829989.2272413</v>
      </c>
      <c r="CR23" s="403">
        <f>AB23</f>
        <v>1</v>
      </c>
      <c r="CS23" s="391">
        <f>CQ23*CR23</f>
        <v>1493829989.2272413</v>
      </c>
      <c r="CT23" s="403">
        <f>AD23</f>
        <v>1</v>
      </c>
      <c r="CU23" s="391">
        <f>CS23*CT23</f>
        <v>1493829989.2272413</v>
      </c>
      <c r="CV23" s="403">
        <f>CR23</f>
        <v>1</v>
      </c>
      <c r="CW23" s="391">
        <f>CU23*CV23</f>
        <v>1493829989.2272413</v>
      </c>
      <c r="CX23" s="403">
        <f>CT23</f>
        <v>1</v>
      </c>
      <c r="CY23" s="391">
        <f>CW23*CX23</f>
        <v>1493829989.2272413</v>
      </c>
      <c r="CZ23" s="275">
        <f>G23+I23+M23+Q23+U23+Y23+AC23+AG23+AK23+AO23+AS23+AW23+BA23+BE23+BI23+BM23+BQ23+BU23+BY23+CC23+CG23+CK23+CO23+CS23+CW23</f>
        <v>37345749730.68103</v>
      </c>
      <c r="DB23" s="404">
        <f>CV23</f>
        <v>1</v>
      </c>
      <c r="DC23" s="391">
        <f>CY23*DB23</f>
        <v>1493829989.2272413</v>
      </c>
      <c r="DD23" s="318"/>
      <c r="DE23" s="319"/>
      <c r="DF23" s="281"/>
      <c r="DI23" s="370"/>
      <c r="DN23" s="405" t="s">
        <v>321</v>
      </c>
      <c r="DO23" s="406">
        <v>2016</v>
      </c>
      <c r="DP23" s="400">
        <v>75543543000000</v>
      </c>
      <c r="DQ23" s="407">
        <v>2.5000000000000001E-2</v>
      </c>
      <c r="DR23" s="400">
        <f>DP23*DQ23</f>
        <v>1888588575000</v>
      </c>
      <c r="DT23" s="53"/>
      <c r="DU23" s="238">
        <v>2016</v>
      </c>
      <c r="DV23" s="33">
        <f>DV20</f>
        <v>10737418.24</v>
      </c>
      <c r="DW23" s="397">
        <v>64</v>
      </c>
      <c r="DX23" s="408">
        <f t="shared" ref="DX23:DX35" si="0">DW23*DV23</f>
        <v>687194767.36000001</v>
      </c>
      <c r="DY23" s="399"/>
      <c r="DZ23" s="399"/>
      <c r="EA23" s="33">
        <f t="shared" ref="EA23:EA35" si="1">DX23*DY23</f>
        <v>0</v>
      </c>
      <c r="EC23" s="53"/>
      <c r="ED23" s="50"/>
      <c r="EE23" s="53"/>
      <c r="EF23" s="81">
        <v>25000</v>
      </c>
      <c r="EG23" s="238" t="s">
        <v>322</v>
      </c>
      <c r="EH23" s="400"/>
      <c r="EI23" s="237">
        <v>2016</v>
      </c>
    </row>
    <row r="24" spans="1:141" ht="16.2" thickBot="1" x14ac:dyDescent="0.35">
      <c r="C24" s="140"/>
      <c r="E24" s="13"/>
      <c r="F24" s="409"/>
      <c r="G24" s="410" t="s">
        <v>323</v>
      </c>
      <c r="H24" s="13"/>
      <c r="I24" s="411" t="s">
        <v>324</v>
      </c>
      <c r="J24" s="140"/>
      <c r="K24" s="15"/>
      <c r="L24" s="13"/>
      <c r="M24" s="411" t="s">
        <v>324</v>
      </c>
      <c r="N24" s="140"/>
      <c r="O24" s="15"/>
      <c r="P24" s="13"/>
      <c r="Q24" s="411" t="s">
        <v>324</v>
      </c>
      <c r="R24" s="140"/>
      <c r="S24" s="15"/>
      <c r="T24" s="13"/>
      <c r="U24" s="411" t="s">
        <v>324</v>
      </c>
      <c r="V24" s="140"/>
      <c r="W24" s="15"/>
      <c r="X24" s="13"/>
      <c r="Y24" s="411" t="s">
        <v>324</v>
      </c>
      <c r="Z24" s="140"/>
      <c r="AA24" s="15"/>
      <c r="AB24" s="13"/>
      <c r="AC24" s="411" t="s">
        <v>324</v>
      </c>
      <c r="AD24" s="140"/>
      <c r="AE24" s="15"/>
      <c r="AF24" s="13"/>
      <c r="AG24" s="411" t="s">
        <v>324</v>
      </c>
      <c r="AH24" s="140"/>
      <c r="AI24" s="15"/>
      <c r="AJ24" s="13"/>
      <c r="AK24" s="411" t="s">
        <v>324</v>
      </c>
      <c r="AL24" s="140"/>
      <c r="AM24" s="15"/>
      <c r="AN24" s="13"/>
      <c r="AO24" s="411" t="s">
        <v>324</v>
      </c>
      <c r="AP24" s="140"/>
      <c r="AQ24" s="15"/>
      <c r="AR24" s="13"/>
      <c r="AS24" s="411" t="s">
        <v>324</v>
      </c>
      <c r="AT24" s="140"/>
      <c r="AU24" s="15"/>
      <c r="AV24" s="13"/>
      <c r="AW24" s="411" t="s">
        <v>324</v>
      </c>
      <c r="AX24" s="140"/>
      <c r="AY24" s="15"/>
      <c r="AZ24" s="13"/>
      <c r="BA24" s="411" t="s">
        <v>324</v>
      </c>
      <c r="BB24" s="140"/>
      <c r="BC24" s="15"/>
      <c r="BD24" s="13"/>
      <c r="BE24" s="411" t="s">
        <v>324</v>
      </c>
      <c r="BF24" s="140"/>
      <c r="BG24" s="15"/>
      <c r="BH24" s="13"/>
      <c r="BI24" s="411" t="s">
        <v>324</v>
      </c>
      <c r="BJ24" s="140"/>
      <c r="BK24" s="15"/>
      <c r="BL24" s="13"/>
      <c r="BM24" s="411" t="s">
        <v>324</v>
      </c>
      <c r="BN24" s="140"/>
      <c r="BO24" s="15"/>
      <c r="BP24" s="13"/>
      <c r="BQ24" s="411" t="s">
        <v>324</v>
      </c>
      <c r="BR24" s="140"/>
      <c r="BS24" s="15"/>
      <c r="BT24" s="13"/>
      <c r="BU24" s="411" t="s">
        <v>324</v>
      </c>
      <c r="BV24" s="140"/>
      <c r="BW24" s="15"/>
      <c r="BX24" s="13"/>
      <c r="BY24" s="411" t="s">
        <v>324</v>
      </c>
      <c r="BZ24" s="140"/>
      <c r="CA24" s="15"/>
      <c r="CB24" s="13"/>
      <c r="CC24" s="411" t="s">
        <v>324</v>
      </c>
      <c r="CD24" s="140"/>
      <c r="CE24" s="15"/>
      <c r="CF24" s="13"/>
      <c r="CG24" s="411" t="s">
        <v>324</v>
      </c>
      <c r="CH24" s="140"/>
      <c r="CI24" s="15"/>
      <c r="CJ24" s="13"/>
      <c r="CK24" s="411" t="s">
        <v>324</v>
      </c>
      <c r="CL24" s="140"/>
      <c r="CM24" s="15"/>
      <c r="CN24" s="13"/>
      <c r="CO24" s="411" t="s">
        <v>324</v>
      </c>
      <c r="CP24" s="140"/>
      <c r="CQ24" s="15"/>
      <c r="CR24" s="13"/>
      <c r="CS24" s="411" t="s">
        <v>324</v>
      </c>
      <c r="CT24" s="140"/>
      <c r="CU24" s="15"/>
      <c r="CV24" s="140"/>
      <c r="CW24" s="411" t="s">
        <v>324</v>
      </c>
      <c r="CX24" s="140"/>
      <c r="CY24" s="15"/>
      <c r="CZ24" s="300"/>
      <c r="DB24" s="140"/>
      <c r="DC24" s="411" t="s">
        <v>324</v>
      </c>
      <c r="DD24" s="318"/>
      <c r="DE24" s="318"/>
      <c r="DF24" s="281"/>
      <c r="DI24" s="370"/>
      <c r="DN24" s="405" t="s">
        <v>321</v>
      </c>
      <c r="DO24" s="406">
        <f>DO23+1</f>
        <v>2017</v>
      </c>
      <c r="DP24" s="400">
        <f>DP23+DR23</f>
        <v>77432131575000</v>
      </c>
      <c r="DQ24" s="412">
        <f>DQ23</f>
        <v>2.5000000000000001E-2</v>
      </c>
      <c r="DR24" s="400">
        <f>DP24*DQ24</f>
        <v>1935803289375</v>
      </c>
      <c r="DT24" s="53"/>
      <c r="DU24" s="238">
        <f>DU23+1</f>
        <v>2017</v>
      </c>
      <c r="DV24" s="33">
        <f>DV20</f>
        <v>10737418.24</v>
      </c>
      <c r="DW24" s="397">
        <v>64</v>
      </c>
      <c r="DX24" s="408">
        <f t="shared" si="0"/>
        <v>687194767.36000001</v>
      </c>
      <c r="DY24" s="399"/>
      <c r="DZ24" s="399"/>
      <c r="EA24" s="33">
        <f t="shared" si="1"/>
        <v>0</v>
      </c>
      <c r="EC24" s="53"/>
      <c r="ED24" s="50"/>
      <c r="EE24" s="53"/>
      <c r="EF24" s="50">
        <f>EF22/EF23</f>
        <v>54889.682042879998</v>
      </c>
      <c r="EG24" s="53"/>
      <c r="EH24" s="400"/>
      <c r="EI24" s="237">
        <f>EI23+1</f>
        <v>2017</v>
      </c>
    </row>
    <row r="25" spans="1:141" ht="16.2" thickBot="1" x14ac:dyDescent="0.35">
      <c r="C25" s="140"/>
      <c r="D25" s="242" t="s">
        <v>282</v>
      </c>
      <c r="E25" s="13"/>
      <c r="F25" s="409">
        <v>0.2</v>
      </c>
      <c r="G25" s="413">
        <f>E21*F25</f>
        <v>1195063991.381793</v>
      </c>
      <c r="H25" s="414">
        <v>1</v>
      </c>
      <c r="I25" s="413">
        <f>G25*H25</f>
        <v>1195063991.381793</v>
      </c>
      <c r="J25" s="414">
        <v>1</v>
      </c>
      <c r="K25" s="415">
        <f>I25*J25</f>
        <v>1195063991.381793</v>
      </c>
      <c r="L25" s="416">
        <f>H25</f>
        <v>1</v>
      </c>
      <c r="M25" s="415">
        <f>K25*L25</f>
        <v>1195063991.381793</v>
      </c>
      <c r="N25" s="416">
        <f>J25</f>
        <v>1</v>
      </c>
      <c r="O25" s="415">
        <f>M25*N25</f>
        <v>1195063991.381793</v>
      </c>
      <c r="P25" s="416">
        <f>L25</f>
        <v>1</v>
      </c>
      <c r="Q25" s="415">
        <f>O25*P25</f>
        <v>1195063991.381793</v>
      </c>
      <c r="R25" s="416">
        <f>N25</f>
        <v>1</v>
      </c>
      <c r="S25" s="415">
        <f>Q25*R25</f>
        <v>1195063991.381793</v>
      </c>
      <c r="T25" s="416">
        <f>P25</f>
        <v>1</v>
      </c>
      <c r="U25" s="415">
        <f>S25*T25</f>
        <v>1195063991.381793</v>
      </c>
      <c r="V25" s="416">
        <f>R25</f>
        <v>1</v>
      </c>
      <c r="W25" s="415">
        <f>U25*V25</f>
        <v>1195063991.381793</v>
      </c>
      <c r="X25" s="416">
        <f>T25</f>
        <v>1</v>
      </c>
      <c r="Y25" s="415">
        <f>W25*X25</f>
        <v>1195063991.381793</v>
      </c>
      <c r="Z25" s="416">
        <f>V25</f>
        <v>1</v>
      </c>
      <c r="AA25" s="415">
        <f>Y25*Z25</f>
        <v>1195063991.381793</v>
      </c>
      <c r="AB25" s="416">
        <f>X25</f>
        <v>1</v>
      </c>
      <c r="AC25" s="415">
        <f>AA25*AB25</f>
        <v>1195063991.381793</v>
      </c>
      <c r="AD25" s="416">
        <f>Z25</f>
        <v>1</v>
      </c>
      <c r="AE25" s="415">
        <f>AC25*AD25</f>
        <v>1195063991.381793</v>
      </c>
      <c r="AF25" s="416">
        <f>AB25</f>
        <v>1</v>
      </c>
      <c r="AG25" s="415">
        <f>AE25*AF25</f>
        <v>1195063991.381793</v>
      </c>
      <c r="AH25" s="416">
        <f>AD25</f>
        <v>1</v>
      </c>
      <c r="AI25" s="415">
        <f>AG25*AH25</f>
        <v>1195063991.381793</v>
      </c>
      <c r="AJ25" s="416">
        <f>AF25</f>
        <v>1</v>
      </c>
      <c r="AK25" s="415">
        <f>AI25*AJ25</f>
        <v>1195063991.381793</v>
      </c>
      <c r="AL25" s="416">
        <f>AH25</f>
        <v>1</v>
      </c>
      <c r="AM25" s="415">
        <f>AK25*AL25</f>
        <v>1195063991.381793</v>
      </c>
      <c r="AN25" s="416">
        <f>AJ25</f>
        <v>1</v>
      </c>
      <c r="AO25" s="415">
        <f>AM25*AN25</f>
        <v>1195063991.381793</v>
      </c>
      <c r="AP25" s="416">
        <f>AL25</f>
        <v>1</v>
      </c>
      <c r="AQ25" s="415">
        <f>AO25*AP25</f>
        <v>1195063991.381793</v>
      </c>
      <c r="AR25" s="416">
        <f>AN25</f>
        <v>1</v>
      </c>
      <c r="AS25" s="415">
        <f>AQ25*AR25</f>
        <v>1195063991.381793</v>
      </c>
      <c r="AT25" s="416">
        <f>AP25</f>
        <v>1</v>
      </c>
      <c r="AU25" s="415">
        <f>AS25*AT25</f>
        <v>1195063991.381793</v>
      </c>
      <c r="AV25" s="416">
        <f>AR25</f>
        <v>1</v>
      </c>
      <c r="AW25" s="415">
        <f>AU25*AV25</f>
        <v>1195063991.381793</v>
      </c>
      <c r="AX25" s="416">
        <f>AT25</f>
        <v>1</v>
      </c>
      <c r="AY25" s="415">
        <f>AW25*AX25</f>
        <v>1195063991.381793</v>
      </c>
      <c r="AZ25" s="416">
        <f>AV25</f>
        <v>1</v>
      </c>
      <c r="BA25" s="415">
        <f>AY25*AZ25</f>
        <v>1195063991.381793</v>
      </c>
      <c r="BB25" s="416">
        <f>AX25</f>
        <v>1</v>
      </c>
      <c r="BC25" s="415">
        <f>BA25*BB25</f>
        <v>1195063991.381793</v>
      </c>
      <c r="BD25" s="416">
        <f>AR25</f>
        <v>1</v>
      </c>
      <c r="BE25" s="415">
        <f>BC25*BD25</f>
        <v>1195063991.381793</v>
      </c>
      <c r="BF25" s="416">
        <f>AT25</f>
        <v>1</v>
      </c>
      <c r="BG25" s="415">
        <f>BE25*BF25</f>
        <v>1195063991.381793</v>
      </c>
      <c r="BH25" s="416">
        <f>BD25</f>
        <v>1</v>
      </c>
      <c r="BI25" s="415">
        <f>BG25*BH25</f>
        <v>1195063991.381793</v>
      </c>
      <c r="BJ25" s="416">
        <f>BF25</f>
        <v>1</v>
      </c>
      <c r="BK25" s="415">
        <f>BI25*BJ25</f>
        <v>1195063991.381793</v>
      </c>
      <c r="BL25" s="416">
        <f>BH25</f>
        <v>1</v>
      </c>
      <c r="BM25" s="415">
        <f>BK25*BL25</f>
        <v>1195063991.381793</v>
      </c>
      <c r="BN25" s="416">
        <f>BJ25</f>
        <v>1</v>
      </c>
      <c r="BO25" s="415">
        <f>BM25*BN25</f>
        <v>1195063991.381793</v>
      </c>
      <c r="BP25" s="416">
        <f>BL25</f>
        <v>1</v>
      </c>
      <c r="BQ25" s="415">
        <f>BO25*BP25</f>
        <v>1195063991.381793</v>
      </c>
      <c r="BR25" s="416">
        <f>BN25</f>
        <v>1</v>
      </c>
      <c r="BS25" s="415">
        <f>BQ25*BR25</f>
        <v>1195063991.381793</v>
      </c>
      <c r="BT25" s="416">
        <f>BP25</f>
        <v>1</v>
      </c>
      <c r="BU25" s="415">
        <f>BS25*BT25</f>
        <v>1195063991.381793</v>
      </c>
      <c r="BV25" s="416">
        <f>BR25</f>
        <v>1</v>
      </c>
      <c r="BW25" s="415">
        <f>BU25*BV25</f>
        <v>1195063991.381793</v>
      </c>
      <c r="BX25" s="416">
        <f>BT25</f>
        <v>1</v>
      </c>
      <c r="BY25" s="415">
        <f>BW25*BX25</f>
        <v>1195063991.381793</v>
      </c>
      <c r="BZ25" s="416">
        <f>BV25</f>
        <v>1</v>
      </c>
      <c r="CA25" s="415">
        <f>BY25*BZ25</f>
        <v>1195063991.381793</v>
      </c>
      <c r="CB25" s="416">
        <f>BX25</f>
        <v>1</v>
      </c>
      <c r="CC25" s="415">
        <f>CA25*CB25</f>
        <v>1195063991.381793</v>
      </c>
      <c r="CD25" s="416">
        <f>BZ25</f>
        <v>1</v>
      </c>
      <c r="CE25" s="415">
        <f>CC25*CD25</f>
        <v>1195063991.381793</v>
      </c>
      <c r="CF25" s="416">
        <f>CB25</f>
        <v>1</v>
      </c>
      <c r="CG25" s="415">
        <f>CE25*CF25</f>
        <v>1195063991.381793</v>
      </c>
      <c r="CH25" s="416">
        <f>CD25</f>
        <v>1</v>
      </c>
      <c r="CI25" s="415">
        <f>CG25*CH25</f>
        <v>1195063991.381793</v>
      </c>
      <c r="CJ25" s="416">
        <f>BX25</f>
        <v>1</v>
      </c>
      <c r="CK25" s="415">
        <f>CI25*CJ25</f>
        <v>1195063991.381793</v>
      </c>
      <c r="CL25" s="416">
        <f>BZ25</f>
        <v>1</v>
      </c>
      <c r="CM25" s="415">
        <f>CK25*CL25</f>
        <v>1195063991.381793</v>
      </c>
      <c r="CN25" s="416">
        <f>CJ25</f>
        <v>1</v>
      </c>
      <c r="CO25" s="415">
        <f>CM25*CN25</f>
        <v>1195063991.381793</v>
      </c>
      <c r="CP25" s="416">
        <f>CL25</f>
        <v>1</v>
      </c>
      <c r="CQ25" s="415">
        <f>CO25*CP25</f>
        <v>1195063991.381793</v>
      </c>
      <c r="CR25" s="416">
        <f>AB25</f>
        <v>1</v>
      </c>
      <c r="CS25" s="415">
        <f>CQ25*CR25</f>
        <v>1195063991.381793</v>
      </c>
      <c r="CT25" s="416">
        <f>AD25</f>
        <v>1</v>
      </c>
      <c r="CU25" s="415">
        <f>CS25*CT25</f>
        <v>1195063991.381793</v>
      </c>
      <c r="CV25" s="416">
        <f>CR25</f>
        <v>1</v>
      </c>
      <c r="CW25" s="415">
        <f>CU25*CV25</f>
        <v>1195063991.381793</v>
      </c>
      <c r="CX25" s="416">
        <f>CT25</f>
        <v>1</v>
      </c>
      <c r="CY25" s="415">
        <f>CW25*CX25</f>
        <v>1195063991.381793</v>
      </c>
      <c r="CZ25" s="275">
        <f>G25+I25+M25+Q25+U25+Y25+AC25+AG25+AK25+AO25+AS25+AW25+BA25+BE25+BI25+BM25+BQ25+BU25+BY25+CC25+CG25+CK25+CO25+CS25+CW25</f>
        <v>29876599784.544842</v>
      </c>
      <c r="DB25" s="417">
        <f>CV25</f>
        <v>1</v>
      </c>
      <c r="DC25" s="415">
        <f>CY25*DB25</f>
        <v>1195063991.381793</v>
      </c>
      <c r="DD25" s="318"/>
      <c r="DE25" s="319"/>
      <c r="DF25" s="281"/>
      <c r="DI25" s="370"/>
      <c r="DN25" s="405" t="s">
        <v>321</v>
      </c>
      <c r="DO25" s="406">
        <f t="shared" ref="DO25:DO35" si="2">DO24+1</f>
        <v>2018</v>
      </c>
      <c r="DP25" s="400">
        <f t="shared" ref="DP25:DP35" si="3">DP24+DR24</f>
        <v>79367934864375</v>
      </c>
      <c r="DQ25" s="412">
        <f t="shared" ref="DQ25:DQ35" si="4">DQ24</f>
        <v>2.5000000000000001E-2</v>
      </c>
      <c r="DR25" s="400">
        <f t="shared" ref="DR25:DR35" si="5">DP25*DQ25</f>
        <v>1984198371609.375</v>
      </c>
      <c r="DT25" s="53"/>
      <c r="DU25" s="238">
        <f t="shared" ref="DU25:DU35" si="6">DU24+1</f>
        <v>2018</v>
      </c>
      <c r="DV25" s="33">
        <f>DV20</f>
        <v>10737418.24</v>
      </c>
      <c r="DW25" s="397">
        <v>64</v>
      </c>
      <c r="DX25" s="408">
        <f t="shared" si="0"/>
        <v>687194767.36000001</v>
      </c>
      <c r="DY25" s="399">
        <v>2.5000000000000001E-2</v>
      </c>
      <c r="DZ25" s="399"/>
      <c r="EA25" s="33">
        <f t="shared" si="1"/>
        <v>17179869.184</v>
      </c>
      <c r="EB25" s="419" t="s">
        <v>2</v>
      </c>
      <c r="EC25" s="33">
        <f t="shared" ref="EC25:EC55" si="7">EA25</f>
        <v>17179869.184</v>
      </c>
      <c r="ED25" s="25">
        <f t="shared" ref="ED25:ED35" si="8">EC25+ED24-EH25</f>
        <v>17179869.184</v>
      </c>
      <c r="EE25" s="420">
        <v>0.125</v>
      </c>
      <c r="EF25" s="421">
        <f>ED25*EE25</f>
        <v>2147483.648</v>
      </c>
      <c r="EG25" s="33">
        <f>CZ58</f>
        <v>8361523322.01966</v>
      </c>
      <c r="EH25" s="400">
        <f t="shared" ref="EH25:EH35" si="9">DX25*DZ25</f>
        <v>0</v>
      </c>
      <c r="EI25" s="237">
        <f t="shared" ref="EI25:EI55" si="10">EI24+1</f>
        <v>2018</v>
      </c>
    </row>
    <row r="26" spans="1:141" ht="19.2" thickBot="1" x14ac:dyDescent="0.5">
      <c r="C26" s="140"/>
      <c r="D26" s="422" t="s">
        <v>95</v>
      </c>
      <c r="E26" s="13"/>
      <c r="F26" s="423"/>
      <c r="G26" s="424" t="s">
        <v>326</v>
      </c>
      <c r="H26" s="13"/>
      <c r="I26" s="425" t="s">
        <v>326</v>
      </c>
      <c r="J26" s="140"/>
      <c r="K26" s="15"/>
      <c r="L26" s="13"/>
      <c r="M26" s="425" t="s">
        <v>326</v>
      </c>
      <c r="N26" s="140"/>
      <c r="O26" s="15"/>
      <c r="P26" s="13"/>
      <c r="Q26" s="425" t="s">
        <v>326</v>
      </c>
      <c r="R26" s="140"/>
      <c r="S26" s="15"/>
      <c r="T26" s="13"/>
      <c r="U26" s="425" t="s">
        <v>326</v>
      </c>
      <c r="V26" s="140"/>
      <c r="W26" s="15"/>
      <c r="X26" s="13"/>
      <c r="Y26" s="425" t="s">
        <v>326</v>
      </c>
      <c r="Z26" s="140"/>
      <c r="AA26" s="15"/>
      <c r="AB26" s="13"/>
      <c r="AC26" s="425" t="s">
        <v>326</v>
      </c>
      <c r="AD26" s="140"/>
      <c r="AE26" s="15"/>
      <c r="AF26" s="13"/>
      <c r="AG26" s="425" t="s">
        <v>326</v>
      </c>
      <c r="AH26" s="140"/>
      <c r="AI26" s="15"/>
      <c r="AJ26" s="13"/>
      <c r="AK26" s="425" t="s">
        <v>326</v>
      </c>
      <c r="AL26" s="140"/>
      <c r="AM26" s="15"/>
      <c r="AN26" s="13"/>
      <c r="AO26" s="425" t="s">
        <v>326</v>
      </c>
      <c r="AP26" s="140"/>
      <c r="AQ26" s="15"/>
      <c r="AR26" s="13"/>
      <c r="AS26" s="425" t="s">
        <v>326</v>
      </c>
      <c r="AT26" s="140"/>
      <c r="AU26" s="15"/>
      <c r="AV26" s="13"/>
      <c r="AW26" s="425" t="s">
        <v>326</v>
      </c>
      <c r="AX26" s="140"/>
      <c r="AY26" s="15"/>
      <c r="AZ26" s="13"/>
      <c r="BA26" s="425" t="s">
        <v>326</v>
      </c>
      <c r="BB26" s="140"/>
      <c r="BC26" s="15"/>
      <c r="BD26" s="13"/>
      <c r="BE26" s="425" t="s">
        <v>326</v>
      </c>
      <c r="BF26" s="140"/>
      <c r="BG26" s="15"/>
      <c r="BH26" s="13"/>
      <c r="BI26" s="425" t="s">
        <v>326</v>
      </c>
      <c r="BJ26" s="140"/>
      <c r="BK26" s="15"/>
      <c r="BL26" s="13"/>
      <c r="BM26" s="425" t="s">
        <v>326</v>
      </c>
      <c r="BN26" s="140"/>
      <c r="BO26" s="15"/>
      <c r="BP26" s="13"/>
      <c r="BQ26" s="425" t="s">
        <v>326</v>
      </c>
      <c r="BR26" s="140"/>
      <c r="BS26" s="15"/>
      <c r="BT26" s="13"/>
      <c r="BU26" s="425" t="s">
        <v>326</v>
      </c>
      <c r="BV26" s="140"/>
      <c r="BW26" s="15"/>
      <c r="BX26" s="13"/>
      <c r="BY26" s="425" t="s">
        <v>326</v>
      </c>
      <c r="BZ26" s="140"/>
      <c r="CA26" s="15"/>
      <c r="CB26" s="13"/>
      <c r="CC26" s="425" t="s">
        <v>326</v>
      </c>
      <c r="CD26" s="140"/>
      <c r="CE26" s="15"/>
      <c r="CF26" s="13"/>
      <c r="CG26" s="425" t="s">
        <v>326</v>
      </c>
      <c r="CH26" s="140"/>
      <c r="CI26" s="15"/>
      <c r="CJ26" s="13"/>
      <c r="CK26" s="425" t="s">
        <v>326</v>
      </c>
      <c r="CL26" s="140"/>
      <c r="CM26" s="15"/>
      <c r="CN26" s="13"/>
      <c r="CO26" s="425" t="s">
        <v>326</v>
      </c>
      <c r="CP26" s="140"/>
      <c r="CQ26" s="15"/>
      <c r="CR26" s="13"/>
      <c r="CS26" s="425" t="s">
        <v>326</v>
      </c>
      <c r="CT26" s="140"/>
      <c r="CU26" s="15"/>
      <c r="CV26" s="13"/>
      <c r="CW26" s="425" t="s">
        <v>326</v>
      </c>
      <c r="CX26" s="140"/>
      <c r="CY26" s="15"/>
      <c r="CZ26" s="300"/>
      <c r="DB26" s="140"/>
      <c r="DC26" s="425" t="s">
        <v>326</v>
      </c>
      <c r="DD26" s="318"/>
      <c r="DE26" s="318"/>
      <c r="DF26" s="281"/>
      <c r="DI26" s="370"/>
      <c r="DN26" s="405" t="s">
        <v>321</v>
      </c>
      <c r="DO26" s="406">
        <f t="shared" si="2"/>
        <v>2019</v>
      </c>
      <c r="DP26" s="400">
        <f t="shared" si="3"/>
        <v>81352133235984.375</v>
      </c>
      <c r="DQ26" s="412">
        <f t="shared" si="4"/>
        <v>2.5000000000000001E-2</v>
      </c>
      <c r="DR26" s="400">
        <f t="shared" si="5"/>
        <v>2033803330899.6094</v>
      </c>
      <c r="DT26" s="53"/>
      <c r="DU26" s="238">
        <f t="shared" si="6"/>
        <v>2019</v>
      </c>
      <c r="DV26" s="33">
        <f>DV20</f>
        <v>10737418.24</v>
      </c>
      <c r="DW26" s="397">
        <v>64</v>
      </c>
      <c r="DX26" s="408">
        <f t="shared" si="0"/>
        <v>687194767.36000001</v>
      </c>
      <c r="DY26" s="399">
        <v>0.2</v>
      </c>
      <c r="DZ26" s="399"/>
      <c r="EA26" s="33">
        <f t="shared" si="1"/>
        <v>137438953.472</v>
      </c>
      <c r="EB26" s="419" t="s">
        <v>2</v>
      </c>
      <c r="EC26" s="33">
        <f t="shared" si="7"/>
        <v>137438953.472</v>
      </c>
      <c r="ED26" s="25">
        <f t="shared" si="8"/>
        <v>154618822.65600002</v>
      </c>
      <c r="EE26" s="420">
        <f>EE25</f>
        <v>0.125</v>
      </c>
      <c r="EF26" s="421">
        <f t="shared" ref="EF26:EF55" si="11">ED26*EE26</f>
        <v>19327352.832000002</v>
      </c>
      <c r="EG26" s="33">
        <f>EG25</f>
        <v>8361523322.01966</v>
      </c>
      <c r="EH26" s="400">
        <f t="shared" si="9"/>
        <v>0</v>
      </c>
      <c r="EI26" s="237">
        <f t="shared" si="10"/>
        <v>2019</v>
      </c>
    </row>
    <row r="27" spans="1:141" ht="19.2" thickBot="1" x14ac:dyDescent="0.5">
      <c r="C27" s="140"/>
      <c r="D27" s="426" t="s">
        <v>328</v>
      </c>
      <c r="E27" s="13"/>
      <c r="F27" s="427">
        <v>0.25</v>
      </c>
      <c r="G27" s="428">
        <f>E21*F27</f>
        <v>1493829989.2272413</v>
      </c>
      <c r="H27" s="429">
        <v>0.25</v>
      </c>
      <c r="I27" s="428">
        <f>G27*H27</f>
        <v>373457497.30681032</v>
      </c>
      <c r="J27" s="429">
        <v>1</v>
      </c>
      <c r="K27" s="430">
        <f>I27*J27</f>
        <v>373457497.30681032</v>
      </c>
      <c r="L27" s="431">
        <f>H27</f>
        <v>0.25</v>
      </c>
      <c r="M27" s="430">
        <f>K27*L27</f>
        <v>93364374.32670258</v>
      </c>
      <c r="N27" s="431">
        <f>J27</f>
        <v>1</v>
      </c>
      <c r="O27" s="430">
        <f>M27*N27</f>
        <v>93364374.32670258</v>
      </c>
      <c r="P27" s="431">
        <f>L27</f>
        <v>0.25</v>
      </c>
      <c r="Q27" s="430">
        <f>O27*P27</f>
        <v>23341093.581675645</v>
      </c>
      <c r="R27" s="431">
        <f>N27</f>
        <v>1</v>
      </c>
      <c r="S27" s="430">
        <f>Q27*R27</f>
        <v>23341093.581675645</v>
      </c>
      <c r="T27" s="431">
        <f>P27</f>
        <v>0.25</v>
      </c>
      <c r="U27" s="430">
        <f>S27*T27</f>
        <v>5835273.3954189112</v>
      </c>
      <c r="V27" s="431">
        <f>R27</f>
        <v>1</v>
      </c>
      <c r="W27" s="430">
        <f>U27*V27</f>
        <v>5835273.3954189112</v>
      </c>
      <c r="X27" s="431">
        <f>T27</f>
        <v>0.25</v>
      </c>
      <c r="Y27" s="430">
        <f>W27*X27</f>
        <v>1458818.3488547278</v>
      </c>
      <c r="Z27" s="431">
        <f>V27</f>
        <v>1</v>
      </c>
      <c r="AA27" s="430">
        <f>Y27*Z27</f>
        <v>1458818.3488547278</v>
      </c>
      <c r="AB27" s="431">
        <f>X27</f>
        <v>0.25</v>
      </c>
      <c r="AC27" s="430">
        <f>AA27*AB27</f>
        <v>364704.58721368195</v>
      </c>
      <c r="AD27" s="431">
        <f>Z27</f>
        <v>1</v>
      </c>
      <c r="AE27" s="430">
        <f>AC27*AD27</f>
        <v>364704.58721368195</v>
      </c>
      <c r="AF27" s="431">
        <f>AB27</f>
        <v>0.25</v>
      </c>
      <c r="AG27" s="430">
        <f>AE27*AF27</f>
        <v>91176.146803420488</v>
      </c>
      <c r="AH27" s="431">
        <f>AD27</f>
        <v>1</v>
      </c>
      <c r="AI27" s="430">
        <f>AG27*AH27</f>
        <v>91176.146803420488</v>
      </c>
      <c r="AJ27" s="431">
        <f>AF27</f>
        <v>0.25</v>
      </c>
      <c r="AK27" s="430">
        <f>AI27*AJ27</f>
        <v>22794.036700855122</v>
      </c>
      <c r="AL27" s="431">
        <f>AH27</f>
        <v>1</v>
      </c>
      <c r="AM27" s="430">
        <f>AK27*AL27</f>
        <v>22794.036700855122</v>
      </c>
      <c r="AN27" s="431">
        <f>AJ27</f>
        <v>0.25</v>
      </c>
      <c r="AO27" s="430">
        <f>AM27*AN27</f>
        <v>5698.5091752137805</v>
      </c>
      <c r="AP27" s="431">
        <f>AL27</f>
        <v>1</v>
      </c>
      <c r="AQ27" s="430">
        <f>AO27*AP27</f>
        <v>5698.5091752137805</v>
      </c>
      <c r="AR27" s="431">
        <f>AN27</f>
        <v>0.25</v>
      </c>
      <c r="AS27" s="430">
        <f>AQ27*AR27</f>
        <v>1424.6272938034451</v>
      </c>
      <c r="AT27" s="431">
        <f>AP27</f>
        <v>1</v>
      </c>
      <c r="AU27" s="430">
        <f>AS27*AT27</f>
        <v>1424.6272938034451</v>
      </c>
      <c r="AV27" s="431">
        <f>AR27</f>
        <v>0.25</v>
      </c>
      <c r="AW27" s="430">
        <f>AU27*AV27</f>
        <v>356.15682345086128</v>
      </c>
      <c r="AX27" s="431">
        <f>AT27</f>
        <v>1</v>
      </c>
      <c r="AY27" s="430">
        <f>AW27*AX27</f>
        <v>356.15682345086128</v>
      </c>
      <c r="AZ27" s="431">
        <f>AV27</f>
        <v>0.25</v>
      </c>
      <c r="BA27" s="430">
        <f>AY27*AZ27</f>
        <v>89.03920586271532</v>
      </c>
      <c r="BB27" s="431">
        <f>AX27</f>
        <v>1</v>
      </c>
      <c r="BC27" s="430">
        <f>BA27*BB27</f>
        <v>89.03920586271532</v>
      </c>
      <c r="BD27" s="431">
        <f>AR27</f>
        <v>0.25</v>
      </c>
      <c r="BE27" s="430">
        <f>BC27*BD27</f>
        <v>22.25980146567883</v>
      </c>
      <c r="BF27" s="431">
        <f>AT27</f>
        <v>1</v>
      </c>
      <c r="BG27" s="430">
        <f>BE27*BF27</f>
        <v>22.25980146567883</v>
      </c>
      <c r="BH27" s="431">
        <f>BD27</f>
        <v>0.25</v>
      </c>
      <c r="BI27" s="430">
        <f>BG27*BH27</f>
        <v>5.5649503664197075</v>
      </c>
      <c r="BJ27" s="431">
        <f>BF27</f>
        <v>1</v>
      </c>
      <c r="BK27" s="430">
        <f>BI27*BJ27</f>
        <v>5.5649503664197075</v>
      </c>
      <c r="BL27" s="431">
        <f>BH27</f>
        <v>0.25</v>
      </c>
      <c r="BM27" s="430">
        <f>BK27*BL27</f>
        <v>1.3912375916049269</v>
      </c>
      <c r="BN27" s="431">
        <f>BJ27</f>
        <v>1</v>
      </c>
      <c r="BO27" s="430">
        <f>BM27*BN27</f>
        <v>1.3912375916049269</v>
      </c>
      <c r="BP27" s="431">
        <f>BL27</f>
        <v>0.25</v>
      </c>
      <c r="BQ27" s="430">
        <f>BO27*BP27</f>
        <v>0.34780939790123172</v>
      </c>
      <c r="BR27" s="431">
        <f>BN27</f>
        <v>1</v>
      </c>
      <c r="BS27" s="430">
        <f>BQ27*BR27</f>
        <v>0.34780939790123172</v>
      </c>
      <c r="BT27" s="431">
        <f>BP27</f>
        <v>0.25</v>
      </c>
      <c r="BU27" s="430">
        <f>BS27*BT27</f>
        <v>8.695234947530793E-2</v>
      </c>
      <c r="BV27" s="431">
        <f>BR27</f>
        <v>1</v>
      </c>
      <c r="BW27" s="430">
        <f>BU27*BV27</f>
        <v>8.695234947530793E-2</v>
      </c>
      <c r="BX27" s="431">
        <f>BT27</f>
        <v>0.25</v>
      </c>
      <c r="BY27" s="430">
        <f>BW27*BX27</f>
        <v>2.1738087368826983E-2</v>
      </c>
      <c r="BZ27" s="431">
        <f>BV27</f>
        <v>1</v>
      </c>
      <c r="CA27" s="430">
        <f>BY27*BZ27</f>
        <v>2.1738087368826983E-2</v>
      </c>
      <c r="CB27" s="431">
        <f>BX27</f>
        <v>0.25</v>
      </c>
      <c r="CC27" s="430">
        <f>CA27*CB27</f>
        <v>5.4345218422067456E-3</v>
      </c>
      <c r="CD27" s="431">
        <f>BZ27</f>
        <v>1</v>
      </c>
      <c r="CE27" s="430">
        <f>CC27*CD27</f>
        <v>5.4345218422067456E-3</v>
      </c>
      <c r="CF27" s="431">
        <f>CB27</f>
        <v>0.25</v>
      </c>
      <c r="CG27" s="430">
        <f>CE27*CF27</f>
        <v>1.3586304605516864E-3</v>
      </c>
      <c r="CH27" s="431">
        <f>CD27</f>
        <v>1</v>
      </c>
      <c r="CI27" s="430">
        <f>CG27*CH27</f>
        <v>1.3586304605516864E-3</v>
      </c>
      <c r="CJ27" s="431">
        <f>BX27</f>
        <v>0.25</v>
      </c>
      <c r="CK27" s="430">
        <f>CI27*CJ27</f>
        <v>3.396576151379216E-4</v>
      </c>
      <c r="CL27" s="431">
        <f>BZ27</f>
        <v>1</v>
      </c>
      <c r="CM27" s="430">
        <f>CK27*CL27</f>
        <v>3.396576151379216E-4</v>
      </c>
      <c r="CN27" s="431">
        <f>CJ27</f>
        <v>0.25</v>
      </c>
      <c r="CO27" s="430">
        <f>CM27*CN27</f>
        <v>8.4914403784480401E-5</v>
      </c>
      <c r="CP27" s="431">
        <f>CL27</f>
        <v>1</v>
      </c>
      <c r="CQ27" s="430">
        <f>CO27*CP27</f>
        <v>8.4914403784480401E-5</v>
      </c>
      <c r="CR27" s="431">
        <f>AB27</f>
        <v>0.25</v>
      </c>
      <c r="CS27" s="430">
        <f>CQ27*CR27</f>
        <v>2.12286009461201E-5</v>
      </c>
      <c r="CT27" s="431">
        <f>AD27</f>
        <v>1</v>
      </c>
      <c r="CU27" s="430">
        <f>CS27*CT27</f>
        <v>2.12286009461201E-5</v>
      </c>
      <c r="CV27" s="431">
        <f>CR27</f>
        <v>0.25</v>
      </c>
      <c r="CW27" s="430">
        <f>CU27*CV27</f>
        <v>5.307150236530025E-6</v>
      </c>
      <c r="CX27" s="431">
        <f>CT27</f>
        <v>1</v>
      </c>
      <c r="CY27" s="430">
        <f>CW27*CX27</f>
        <v>5.307150236530025E-6</v>
      </c>
      <c r="CZ27" s="275">
        <f>G27+I27+M27+Q27+U27+Y27+AC27+AG27+AK27+AO27+AS27+AW27+BA27+BE27+BI27+BM27+BQ27+BU27+BY27+CC27+CG27+CK27+CO27+CS27+CW27</f>
        <v>1991773318.9696534</v>
      </c>
      <c r="DB27" s="432">
        <f>CV27</f>
        <v>0.25</v>
      </c>
      <c r="DC27" s="430">
        <f>CY27*DB27</f>
        <v>1.3267875591325063E-6</v>
      </c>
      <c r="DD27" s="318"/>
      <c r="DE27" s="319"/>
      <c r="DF27" s="281"/>
      <c r="DI27" s="370"/>
      <c r="DN27" s="405" t="s">
        <v>321</v>
      </c>
      <c r="DO27" s="406">
        <f t="shared" si="2"/>
        <v>2020</v>
      </c>
      <c r="DP27" s="400">
        <f t="shared" si="3"/>
        <v>83385936566883.984</v>
      </c>
      <c r="DQ27" s="412">
        <f t="shared" si="4"/>
        <v>2.5000000000000001E-2</v>
      </c>
      <c r="DR27" s="400">
        <f t="shared" si="5"/>
        <v>2084648414172.0996</v>
      </c>
      <c r="DS27" s="433" t="s">
        <v>330</v>
      </c>
      <c r="DT27" s="53"/>
      <c r="DU27" s="238">
        <f t="shared" si="6"/>
        <v>2020</v>
      </c>
      <c r="DV27" s="33">
        <f>DV20</f>
        <v>10737418.24</v>
      </c>
      <c r="DW27" s="397">
        <v>64</v>
      </c>
      <c r="DX27" s="408">
        <f t="shared" si="0"/>
        <v>687194767.36000001</v>
      </c>
      <c r="DY27" s="399">
        <v>1.5</v>
      </c>
      <c r="DZ27" s="399"/>
      <c r="EA27" s="33">
        <f t="shared" si="1"/>
        <v>1030792151.04</v>
      </c>
      <c r="EB27" s="419" t="s">
        <v>2</v>
      </c>
      <c r="EC27" s="33">
        <f t="shared" si="7"/>
        <v>1030792151.04</v>
      </c>
      <c r="ED27" s="25">
        <f t="shared" si="8"/>
        <v>1185410973.6960001</v>
      </c>
      <c r="EE27" s="420">
        <f t="shared" ref="EE27:EE31" si="12">EE26</f>
        <v>0.125</v>
      </c>
      <c r="EF27" s="421">
        <f t="shared" si="11"/>
        <v>148176371.71200001</v>
      </c>
      <c r="EG27" s="33">
        <f t="shared" ref="EG27:EG55" si="13">EG26</f>
        <v>8361523322.01966</v>
      </c>
      <c r="EH27" s="400">
        <f t="shared" si="9"/>
        <v>0</v>
      </c>
      <c r="EI27" s="237">
        <f t="shared" si="10"/>
        <v>2020</v>
      </c>
    </row>
    <row r="28" spans="1:141" ht="18.600000000000001" x14ac:dyDescent="0.45">
      <c r="C28" s="140"/>
      <c r="D28" s="434" t="s">
        <v>90</v>
      </c>
      <c r="E28" s="13"/>
      <c r="F28" s="390"/>
      <c r="G28" s="345"/>
      <c r="H28" s="390"/>
      <c r="I28" s="393"/>
      <c r="J28" s="390"/>
      <c r="K28" s="393"/>
      <c r="L28" s="390"/>
      <c r="M28" s="393"/>
      <c r="N28" s="390"/>
      <c r="O28" s="393"/>
      <c r="P28" s="390"/>
      <c r="Q28" s="393"/>
      <c r="R28" s="390"/>
      <c r="S28" s="393"/>
      <c r="T28" s="390"/>
      <c r="U28" s="393"/>
      <c r="V28" s="390"/>
      <c r="W28" s="393"/>
      <c r="X28" s="390"/>
      <c r="Y28" s="393"/>
      <c r="Z28" s="390"/>
      <c r="AA28" s="393"/>
      <c r="AB28" s="390"/>
      <c r="AC28" s="393"/>
      <c r="AD28" s="390"/>
      <c r="AE28" s="393"/>
      <c r="AF28" s="390"/>
      <c r="AG28" s="393"/>
      <c r="AH28" s="390"/>
      <c r="AI28" s="393"/>
      <c r="AJ28" s="390"/>
      <c r="AK28" s="393"/>
      <c r="AL28" s="390"/>
      <c r="AM28" s="393"/>
      <c r="AN28" s="390"/>
      <c r="AO28" s="393"/>
      <c r="AP28" s="390"/>
      <c r="AQ28" s="393"/>
      <c r="AR28" s="390"/>
      <c r="AS28" s="393"/>
      <c r="AT28" s="390"/>
      <c r="AU28" s="393"/>
      <c r="AV28" s="390"/>
      <c r="AW28" s="393"/>
      <c r="AX28" s="390"/>
      <c r="AY28" s="393"/>
      <c r="AZ28" s="390"/>
      <c r="BA28" s="393"/>
      <c r="BB28" s="390"/>
      <c r="BC28" s="393"/>
      <c r="BD28" s="390"/>
      <c r="BE28" s="393"/>
      <c r="BF28" s="390"/>
      <c r="BG28" s="393"/>
      <c r="BH28" s="390"/>
      <c r="BI28" s="393"/>
      <c r="BJ28" s="390"/>
      <c r="BK28" s="393"/>
      <c r="BL28" s="390"/>
      <c r="BM28" s="393"/>
      <c r="BN28" s="390"/>
      <c r="BO28" s="393"/>
      <c r="BP28" s="390"/>
      <c r="BQ28" s="393"/>
      <c r="BR28" s="390"/>
      <c r="BS28" s="393"/>
      <c r="BT28" s="390"/>
      <c r="BU28" s="393"/>
      <c r="BV28" s="390"/>
      <c r="BW28" s="393"/>
      <c r="BX28" s="390"/>
      <c r="BY28" s="393"/>
      <c r="BZ28" s="390"/>
      <c r="CA28" s="393"/>
      <c r="CB28" s="390"/>
      <c r="CC28" s="393"/>
      <c r="CD28" s="390"/>
      <c r="CE28" s="393"/>
      <c r="CF28" s="390"/>
      <c r="CG28" s="393"/>
      <c r="CH28" s="390"/>
      <c r="CI28" s="393"/>
      <c r="CJ28" s="390"/>
      <c r="CK28" s="393"/>
      <c r="CL28" s="390"/>
      <c r="CM28" s="393"/>
      <c r="CN28" s="390"/>
      <c r="CO28" s="393"/>
      <c r="CP28" s="390"/>
      <c r="CQ28" s="393"/>
      <c r="CR28" s="390"/>
      <c r="CS28" s="393"/>
      <c r="CT28" s="390"/>
      <c r="CU28" s="393"/>
      <c r="CV28" s="394"/>
      <c r="CW28" s="393"/>
      <c r="CX28" s="390"/>
      <c r="CY28" s="393"/>
      <c r="CZ28" s="395"/>
      <c r="DB28" s="140"/>
      <c r="DC28" s="15"/>
      <c r="DD28" s="318"/>
      <c r="DE28" s="319"/>
      <c r="DF28" s="435">
        <f>DC5</f>
        <v>18309735474.494347</v>
      </c>
      <c r="DI28" s="370"/>
      <c r="DN28" s="405" t="s">
        <v>321</v>
      </c>
      <c r="DO28" s="406">
        <f t="shared" si="2"/>
        <v>2021</v>
      </c>
      <c r="DP28" s="400">
        <f t="shared" si="3"/>
        <v>85470584981056.078</v>
      </c>
      <c r="DQ28" s="412">
        <f t="shared" si="4"/>
        <v>2.5000000000000001E-2</v>
      </c>
      <c r="DR28" s="400">
        <f t="shared" si="5"/>
        <v>2136764624526.4021</v>
      </c>
      <c r="DT28" s="53"/>
      <c r="DU28" s="238">
        <f t="shared" si="6"/>
        <v>2021</v>
      </c>
      <c r="DV28" s="33">
        <f>DV20</f>
        <v>10737418.24</v>
      </c>
      <c r="DW28" s="397">
        <v>64</v>
      </c>
      <c r="DX28" s="408">
        <f t="shared" si="0"/>
        <v>687194767.36000001</v>
      </c>
      <c r="DY28" s="399">
        <v>1.25</v>
      </c>
      <c r="DZ28" s="399"/>
      <c r="EA28" s="33">
        <f t="shared" si="1"/>
        <v>858993459.20000005</v>
      </c>
      <c r="EB28" s="419" t="s">
        <v>2</v>
      </c>
      <c r="EC28" s="33">
        <f t="shared" si="7"/>
        <v>858993459.20000005</v>
      </c>
      <c r="ED28" s="25">
        <f t="shared" si="8"/>
        <v>2044404432.8960001</v>
      </c>
      <c r="EE28" s="420">
        <f t="shared" si="12"/>
        <v>0.125</v>
      </c>
      <c r="EF28" s="421">
        <f t="shared" si="11"/>
        <v>255550554.11200002</v>
      </c>
      <c r="EG28" s="33">
        <f t="shared" si="13"/>
        <v>8361523322.01966</v>
      </c>
      <c r="EH28" s="400">
        <f t="shared" si="9"/>
        <v>0</v>
      </c>
      <c r="EI28" s="237">
        <f t="shared" si="10"/>
        <v>2021</v>
      </c>
    </row>
    <row r="29" spans="1:141" x14ac:dyDescent="0.3">
      <c r="A29" s="1" t="s">
        <v>331</v>
      </c>
      <c r="C29" s="140"/>
      <c r="D29" s="13"/>
      <c r="E29" s="13"/>
      <c r="F29" s="13"/>
      <c r="G29" s="13"/>
      <c r="H29" s="13"/>
      <c r="I29" s="15"/>
      <c r="J29" s="140"/>
      <c r="K29" s="15"/>
      <c r="L29" s="13"/>
      <c r="M29" s="15"/>
      <c r="N29" s="140"/>
      <c r="O29" s="15"/>
      <c r="P29" s="13"/>
      <c r="Q29" s="15"/>
      <c r="R29" s="140"/>
      <c r="S29" s="15"/>
      <c r="T29" s="13"/>
      <c r="U29" s="15"/>
      <c r="V29" s="140"/>
      <c r="W29" s="15"/>
      <c r="X29" s="13"/>
      <c r="Y29" s="15"/>
      <c r="Z29" s="140"/>
      <c r="AA29" s="15"/>
      <c r="AB29" s="13"/>
      <c r="AC29" s="15"/>
      <c r="AD29" s="140"/>
      <c r="AE29" s="15"/>
      <c r="AF29" s="13"/>
      <c r="AG29" s="15"/>
      <c r="AH29" s="140"/>
      <c r="AI29" s="15"/>
      <c r="AJ29" s="13"/>
      <c r="AK29" s="15"/>
      <c r="AL29" s="140"/>
      <c r="AM29" s="15"/>
      <c r="AN29" s="13"/>
      <c r="AO29" s="15"/>
      <c r="AP29" s="140"/>
      <c r="AQ29" s="15"/>
      <c r="AR29" s="13"/>
      <c r="AS29" s="15"/>
      <c r="AT29" s="140"/>
      <c r="AU29" s="15"/>
      <c r="AV29" s="13"/>
      <c r="AW29" s="15"/>
      <c r="AX29" s="140"/>
      <c r="AY29" s="15"/>
      <c r="AZ29" s="13"/>
      <c r="BA29" s="15"/>
      <c r="BB29" s="140"/>
      <c r="BC29" s="15"/>
      <c r="BD29" s="13"/>
      <c r="BE29" s="15"/>
      <c r="BF29" s="140"/>
      <c r="BG29" s="15"/>
      <c r="BH29" s="13"/>
      <c r="BI29" s="15"/>
      <c r="BJ29" s="140"/>
      <c r="BK29" s="15"/>
      <c r="BL29" s="13"/>
      <c r="BM29" s="15"/>
      <c r="BN29" s="140"/>
      <c r="BO29" s="15"/>
      <c r="BP29" s="13"/>
      <c r="BQ29" s="15"/>
      <c r="BR29" s="140"/>
      <c r="BS29" s="15"/>
      <c r="BT29" s="13"/>
      <c r="BU29" s="15"/>
      <c r="BV29" s="140"/>
      <c r="BW29" s="15"/>
      <c r="BX29" s="13"/>
      <c r="BY29" s="15"/>
      <c r="BZ29" s="140"/>
      <c r="CA29" s="15"/>
      <c r="CB29" s="13"/>
      <c r="CC29" s="15"/>
      <c r="CD29" s="140"/>
      <c r="CE29" s="15"/>
      <c r="CF29" s="13"/>
      <c r="CG29" s="15"/>
      <c r="CH29" s="140"/>
      <c r="CI29" s="15"/>
      <c r="CJ29" s="13"/>
      <c r="CK29" s="15"/>
      <c r="CL29" s="140"/>
      <c r="CM29" s="15"/>
      <c r="CN29" s="13"/>
      <c r="CO29" s="15"/>
      <c r="CP29" s="140"/>
      <c r="CQ29" s="15"/>
      <c r="CR29" s="13"/>
      <c r="CS29" s="15"/>
      <c r="CT29" s="140"/>
      <c r="CU29" s="15"/>
      <c r="CV29" s="140"/>
      <c r="CW29" s="15"/>
      <c r="CX29" s="140"/>
      <c r="CY29" s="15"/>
      <c r="CZ29" s="395">
        <f>SUM(CZ10:CZ27)</f>
        <v>422389410450.64746</v>
      </c>
      <c r="DB29" s="299"/>
      <c r="DC29" s="316">
        <f>SUM(DC10:DC28)</f>
        <v>16815905485.267107</v>
      </c>
      <c r="DD29" s="25">
        <v>1</v>
      </c>
      <c r="DE29" s="437">
        <f>DC29*DD29</f>
        <v>16815905485.267107</v>
      </c>
      <c r="DF29" s="438">
        <f>DE29+DF28</f>
        <v>35125640959.761452</v>
      </c>
      <c r="DG29" s="439" t="s">
        <v>332</v>
      </c>
      <c r="DI29" s="370"/>
      <c r="DN29" s="405" t="s">
        <v>321</v>
      </c>
      <c r="DO29" s="406">
        <f>DO28+1</f>
        <v>2022</v>
      </c>
      <c r="DP29" s="400">
        <f>DP28+DR28</f>
        <v>87607349605582.484</v>
      </c>
      <c r="DQ29" s="412">
        <f>DQ28</f>
        <v>2.5000000000000001E-2</v>
      </c>
      <c r="DR29" s="400">
        <f t="shared" si="5"/>
        <v>2190183740139.5623</v>
      </c>
      <c r="DT29" s="53"/>
      <c r="DU29" s="238">
        <f>DU28+1</f>
        <v>2022</v>
      </c>
      <c r="DV29" s="33">
        <f>DV20</f>
        <v>10737418.24</v>
      </c>
      <c r="DW29" s="397">
        <v>64</v>
      </c>
      <c r="DX29" s="408">
        <f t="shared" si="0"/>
        <v>687194767.36000001</v>
      </c>
      <c r="DY29" s="399">
        <v>2</v>
      </c>
      <c r="DZ29" s="399"/>
      <c r="EA29" s="33">
        <f t="shared" si="1"/>
        <v>1374389534.72</v>
      </c>
      <c r="EB29" s="419" t="s">
        <v>2</v>
      </c>
      <c r="EC29" s="33">
        <f t="shared" si="7"/>
        <v>1374389534.72</v>
      </c>
      <c r="ED29" s="25">
        <f t="shared" si="8"/>
        <v>3418793967.6160002</v>
      </c>
      <c r="EE29" s="420">
        <f t="shared" si="12"/>
        <v>0.125</v>
      </c>
      <c r="EF29" s="421">
        <f t="shared" si="11"/>
        <v>427349245.95200002</v>
      </c>
      <c r="EG29" s="33">
        <f t="shared" si="13"/>
        <v>8361523322.01966</v>
      </c>
      <c r="EH29" s="400">
        <f t="shared" si="9"/>
        <v>0</v>
      </c>
      <c r="EI29" s="237">
        <f>EI28+1</f>
        <v>2022</v>
      </c>
    </row>
    <row r="30" spans="1:141" x14ac:dyDescent="0.3">
      <c r="C30" s="440"/>
      <c r="D30" s="35"/>
      <c r="E30" s="35"/>
      <c r="F30" s="35"/>
      <c r="G30" s="441">
        <f>SUM(G10:G29)</f>
        <v>18309735474.494347</v>
      </c>
      <c r="H30" s="442"/>
      <c r="I30" s="443">
        <f>SUM(I10:I29)</f>
        <v>17189362982.573914</v>
      </c>
      <c r="J30" s="440"/>
      <c r="K30" s="37"/>
      <c r="L30" s="65"/>
      <c r="M30" s="316">
        <f>SUM(M10:M29)</f>
        <v>16909269859.593807</v>
      </c>
      <c r="N30" s="440"/>
      <c r="O30" s="37"/>
      <c r="P30" s="444"/>
      <c r="Q30" s="443">
        <f>SUM(Q10:Q29)</f>
        <v>16839246578.848782</v>
      </c>
      <c r="R30" s="440"/>
      <c r="S30" s="37"/>
      <c r="T30" s="65"/>
      <c r="U30" s="316">
        <f>SUM(U10:U29)</f>
        <v>16821740758.662523</v>
      </c>
      <c r="V30" s="440"/>
      <c r="W30" s="37"/>
      <c r="X30" s="444"/>
      <c r="Y30" s="443">
        <f>SUM(Y10:Y29)</f>
        <v>16817364303.615959</v>
      </c>
      <c r="Z30" s="440"/>
      <c r="AA30" s="37"/>
      <c r="AB30" s="65"/>
      <c r="AC30" s="316">
        <f>SUM(AC10:AC29)</f>
        <v>16816270189.854319</v>
      </c>
      <c r="AD30" s="440"/>
      <c r="AE30" s="37"/>
      <c r="AF30" s="444"/>
      <c r="AG30" s="443">
        <f>SUM(AG10:AG29)</f>
        <v>16815996661.413908</v>
      </c>
      <c r="AH30" s="440"/>
      <c r="AI30" s="37"/>
      <c r="AJ30" s="444"/>
      <c r="AK30" s="443">
        <f>SUM(AK10:AK29)</f>
        <v>16815928279.303806</v>
      </c>
      <c r="AL30" s="440"/>
      <c r="AM30" s="37"/>
      <c r="AN30" s="444"/>
      <c r="AO30" s="443">
        <f>SUM(AO10:AO29)</f>
        <v>16815911183.776279</v>
      </c>
      <c r="AP30" s="440"/>
      <c r="AQ30" s="37"/>
      <c r="AR30" s="444"/>
      <c r="AS30" s="443">
        <f>SUM(AS10:AS29)</f>
        <v>16815906909.8944</v>
      </c>
      <c r="AT30" s="440"/>
      <c r="AU30" s="37"/>
      <c r="AV30" s="444"/>
      <c r="AW30" s="443">
        <f>SUM(AW10:AW29)</f>
        <v>16815905841.423929</v>
      </c>
      <c r="AX30" s="440"/>
      <c r="AY30" s="37"/>
      <c r="AZ30" s="444"/>
      <c r="BA30" s="443">
        <f>SUM(BA10:BA29)</f>
        <v>16815905574.306311</v>
      </c>
      <c r="BB30" s="440"/>
      <c r="BC30" s="37"/>
      <c r="BD30" s="444"/>
      <c r="BE30" s="443">
        <f>SUM(BE10:BE29)</f>
        <v>16815905507.526907</v>
      </c>
      <c r="BF30" s="440"/>
      <c r="BG30" s="37"/>
      <c r="BH30" s="444"/>
      <c r="BI30" s="443">
        <f>SUM(BI10:BI29)</f>
        <v>16815905490.832056</v>
      </c>
      <c r="BJ30" s="440"/>
      <c r="BK30" s="37"/>
      <c r="BL30" s="444"/>
      <c r="BM30" s="443">
        <f>SUM(BM10:BM29)</f>
        <v>16815905486.658342</v>
      </c>
      <c r="BN30" s="440"/>
      <c r="BO30" s="37"/>
      <c r="BP30" s="444"/>
      <c r="BQ30" s="443">
        <f>SUM(BQ10:BQ29)</f>
        <v>16815905485.614914</v>
      </c>
      <c r="BR30" s="440"/>
      <c r="BS30" s="37"/>
      <c r="BT30" s="444"/>
      <c r="BU30" s="443">
        <f>SUM(BU10:BU29)</f>
        <v>16815905485.354057</v>
      </c>
      <c r="BV30" s="440"/>
      <c r="BW30" s="37"/>
      <c r="BX30" s="444"/>
      <c r="BY30" s="443">
        <f>SUM(BY10:BY29)</f>
        <v>16815905485.288843</v>
      </c>
      <c r="BZ30" s="440"/>
      <c r="CA30" s="37"/>
      <c r="CB30" s="444"/>
      <c r="CC30" s="443">
        <f>SUM(CC10:CC29)</f>
        <v>16815905485.272539</v>
      </c>
      <c r="CD30" s="440"/>
      <c r="CE30" s="37"/>
      <c r="CF30" s="444"/>
      <c r="CG30" s="443">
        <f>SUM(CG10:CG29)</f>
        <v>16815905485.268463</v>
      </c>
      <c r="CH30" s="440"/>
      <c r="CI30" s="37"/>
      <c r="CJ30" s="444"/>
      <c r="CK30" s="443">
        <f>SUM(CK10:CK29)</f>
        <v>16815905485.267445</v>
      </c>
      <c r="CL30" s="440"/>
      <c r="CM30" s="37"/>
      <c r="CN30" s="444"/>
      <c r="CO30" s="443">
        <f>SUM(CO10:CO29)</f>
        <v>16815905485.267191</v>
      </c>
      <c r="CP30" s="440"/>
      <c r="CQ30" s="37"/>
      <c r="CR30" s="444"/>
      <c r="CS30" s="443">
        <f>SUM(CS10:CS29)</f>
        <v>16815905485.267126</v>
      </c>
      <c r="CT30" s="440"/>
      <c r="CU30" s="37"/>
      <c r="CV30" s="299"/>
      <c r="CW30" s="316">
        <f>SUM(CW10:CW29)</f>
        <v>16815905485.267111</v>
      </c>
      <c r="CX30" s="440"/>
      <c r="CY30" s="37"/>
      <c r="CZ30" s="316">
        <f>G30+I30+M30+Q30+U30+Y30+AC30+CS30+CW30</f>
        <v>153334801118.17789</v>
      </c>
      <c r="DF30" s="439" t="s">
        <v>332</v>
      </c>
      <c r="DI30" s="370"/>
      <c r="DN30" s="405" t="s">
        <v>321</v>
      </c>
      <c r="DO30" s="406">
        <f>DO29+1</f>
        <v>2023</v>
      </c>
      <c r="DP30" s="400">
        <f>DP29+DR29</f>
        <v>89797533345722.047</v>
      </c>
      <c r="DQ30" s="412">
        <f>DQ29</f>
        <v>2.5000000000000001E-2</v>
      </c>
      <c r="DR30" s="400">
        <f t="shared" si="5"/>
        <v>2244938333643.0513</v>
      </c>
      <c r="DT30" s="53"/>
      <c r="DU30" s="238">
        <f>DU29+1</f>
        <v>2023</v>
      </c>
      <c r="DV30" s="33">
        <f>DV20</f>
        <v>10737418.24</v>
      </c>
      <c r="DW30" s="397">
        <v>64</v>
      </c>
      <c r="DX30" s="408">
        <f t="shared" si="0"/>
        <v>687194767.36000001</v>
      </c>
      <c r="DY30" s="399">
        <v>3</v>
      </c>
      <c r="DZ30" s="399"/>
      <c r="EA30" s="33">
        <f t="shared" si="1"/>
        <v>2061584302.0799999</v>
      </c>
      <c r="EB30" s="419" t="s">
        <v>2</v>
      </c>
      <c r="EC30" s="33">
        <f t="shared" si="7"/>
        <v>2061584302.0799999</v>
      </c>
      <c r="ED30" s="25">
        <f t="shared" si="8"/>
        <v>5480378269.6960001</v>
      </c>
      <c r="EE30" s="420">
        <f t="shared" si="12"/>
        <v>0.125</v>
      </c>
      <c r="EF30" s="421">
        <f t="shared" si="11"/>
        <v>685047283.71200001</v>
      </c>
      <c r="EG30" s="33">
        <f t="shared" si="13"/>
        <v>8361523322.01966</v>
      </c>
      <c r="EH30" s="400">
        <f t="shared" si="9"/>
        <v>0</v>
      </c>
      <c r="EI30" s="237">
        <f>EI29+1</f>
        <v>2023</v>
      </c>
    </row>
    <row r="31" spans="1:141" x14ac:dyDescent="0.3">
      <c r="I31" s="42"/>
      <c r="Q31" s="42"/>
      <c r="Y31" s="42"/>
      <c r="CZ31" s="265" t="s">
        <v>266</v>
      </c>
      <c r="DB31" s="51" t="s">
        <v>333</v>
      </c>
      <c r="DC31" s="445">
        <f>CZ34</f>
        <v>24.034557968875088</v>
      </c>
      <c r="DD31" s="50"/>
      <c r="DE31" s="50" t="s">
        <v>334</v>
      </c>
      <c r="DI31" s="370"/>
      <c r="DN31" s="405" t="s">
        <v>321</v>
      </c>
      <c r="DO31" s="406">
        <f t="shared" si="2"/>
        <v>2024</v>
      </c>
      <c r="DP31" s="400">
        <f t="shared" si="3"/>
        <v>92042471679365.094</v>
      </c>
      <c r="DQ31" s="412">
        <f t="shared" si="4"/>
        <v>2.5000000000000001E-2</v>
      </c>
      <c r="DR31" s="400">
        <f t="shared" si="5"/>
        <v>2301061791984.1274</v>
      </c>
      <c r="DS31" s="433" t="s">
        <v>336</v>
      </c>
      <c r="DT31" s="53"/>
      <c r="DU31" s="238">
        <f t="shared" si="6"/>
        <v>2024</v>
      </c>
      <c r="DV31" s="33">
        <f>DV20</f>
        <v>10737418.24</v>
      </c>
      <c r="DW31" s="397">
        <v>64</v>
      </c>
      <c r="DX31" s="408">
        <f t="shared" si="0"/>
        <v>687194767.36000001</v>
      </c>
      <c r="DY31" s="399">
        <v>8</v>
      </c>
      <c r="DZ31" s="399"/>
      <c r="EA31" s="33">
        <f t="shared" si="1"/>
        <v>5497558138.8800001</v>
      </c>
      <c r="EB31" s="419" t="s">
        <v>2</v>
      </c>
      <c r="EC31" s="33">
        <f t="shared" si="7"/>
        <v>5497558138.8800001</v>
      </c>
      <c r="ED31" s="25">
        <f t="shared" si="8"/>
        <v>10977936408.576</v>
      </c>
      <c r="EE31" s="420">
        <f t="shared" si="12"/>
        <v>0.125</v>
      </c>
      <c r="EF31" s="446">
        <f t="shared" si="11"/>
        <v>1372242051.072</v>
      </c>
      <c r="EG31" s="33">
        <f t="shared" si="13"/>
        <v>8361523322.01966</v>
      </c>
      <c r="EH31" s="400">
        <f t="shared" si="9"/>
        <v>0</v>
      </c>
      <c r="EI31" s="237">
        <f t="shared" si="10"/>
        <v>2024</v>
      </c>
      <c r="EJ31" s="447">
        <v>0.125</v>
      </c>
      <c r="EK31" s="54">
        <f>EF31*EE31</f>
        <v>171530256.384</v>
      </c>
    </row>
    <row r="32" spans="1:141" x14ac:dyDescent="0.3">
      <c r="A32" s="16"/>
      <c r="B32" s="16"/>
      <c r="I32" s="16"/>
      <c r="CY32" s="448" t="s">
        <v>337</v>
      </c>
      <c r="CZ32" s="449">
        <f>E8</f>
        <v>36619470948.988693</v>
      </c>
      <c r="DB32" s="450">
        <f>CZ47</f>
        <v>36619470948.988693</v>
      </c>
      <c r="DC32" s="451">
        <f>DB32*CZ34</f>
        <v>880132797313.00598</v>
      </c>
      <c r="DD32" s="168">
        <f>DA49</f>
        <v>0.52</v>
      </c>
      <c r="DE32" s="25">
        <f>DC32*DD32</f>
        <v>457669054602.76312</v>
      </c>
      <c r="DI32" s="370"/>
      <c r="DN32" s="452" t="s">
        <v>321</v>
      </c>
      <c r="DO32" s="81">
        <f>DO31+1</f>
        <v>2025</v>
      </c>
      <c r="DP32" s="25">
        <f>DP31+DR31</f>
        <v>94343533471349.219</v>
      </c>
      <c r="DQ32" s="453">
        <f>DQ31</f>
        <v>2.5000000000000001E-2</v>
      </c>
      <c r="DR32" s="25">
        <f t="shared" si="5"/>
        <v>2358588336783.7305</v>
      </c>
      <c r="DT32" s="452" t="s">
        <v>338</v>
      </c>
      <c r="DU32" s="81">
        <f>DU31+1</f>
        <v>2025</v>
      </c>
      <c r="DV32" s="25">
        <f>DV20</f>
        <v>10737418.24</v>
      </c>
      <c r="DW32" s="183">
        <v>64</v>
      </c>
      <c r="DX32" s="292">
        <f t="shared" si="0"/>
        <v>687194767.36000001</v>
      </c>
      <c r="DY32" s="454"/>
      <c r="DZ32" s="454"/>
      <c r="EA32" s="25">
        <f t="shared" si="1"/>
        <v>0</v>
      </c>
      <c r="EC32" s="25">
        <f t="shared" si="7"/>
        <v>0</v>
      </c>
      <c r="ED32" s="25">
        <f t="shared" si="8"/>
        <v>10977936408.576</v>
      </c>
      <c r="EE32" s="453">
        <f>EE31</f>
        <v>0.125</v>
      </c>
      <c r="EF32" s="455">
        <f t="shared" si="11"/>
        <v>1372242051.072</v>
      </c>
      <c r="EG32" s="25">
        <f t="shared" si="13"/>
        <v>8361523322.01966</v>
      </c>
      <c r="EH32" s="437">
        <f t="shared" si="9"/>
        <v>0</v>
      </c>
      <c r="EI32" s="97">
        <f>EI31+1</f>
        <v>2025</v>
      </c>
    </row>
    <row r="33" spans="1:139" x14ac:dyDescent="0.3">
      <c r="I33" s="16"/>
      <c r="J33" s="3"/>
      <c r="K33" s="16"/>
      <c r="CY33" s="140" t="s">
        <v>761</v>
      </c>
      <c r="CZ33" s="437">
        <f>CZ29+CZ5</f>
        <v>880132797313.00598</v>
      </c>
      <c r="DC33" s="456"/>
      <c r="DE33" s="457"/>
      <c r="DI33" s="370"/>
      <c r="DN33" s="452" t="s">
        <v>321</v>
      </c>
      <c r="DO33" s="81">
        <f t="shared" si="2"/>
        <v>2026</v>
      </c>
      <c r="DP33" s="25">
        <f t="shared" si="3"/>
        <v>96702121808132.953</v>
      </c>
      <c r="DQ33" s="453">
        <f t="shared" si="4"/>
        <v>2.5000000000000001E-2</v>
      </c>
      <c r="DR33" s="25">
        <f t="shared" si="5"/>
        <v>2417553045203.3237</v>
      </c>
      <c r="DT33" s="452"/>
      <c r="DU33" s="81">
        <f t="shared" si="6"/>
        <v>2026</v>
      </c>
      <c r="DV33" s="25">
        <f>DV20</f>
        <v>10737418.24</v>
      </c>
      <c r="DW33" s="183">
        <v>64</v>
      </c>
      <c r="DX33" s="292">
        <f t="shared" si="0"/>
        <v>687194767.36000001</v>
      </c>
      <c r="DY33" s="454"/>
      <c r="DZ33" s="454"/>
      <c r="EA33" s="25">
        <f t="shared" si="1"/>
        <v>0</v>
      </c>
      <c r="EC33" s="25">
        <f t="shared" si="7"/>
        <v>0</v>
      </c>
      <c r="ED33" s="25">
        <f t="shared" si="8"/>
        <v>10977936408.576</v>
      </c>
      <c r="EE33" s="453">
        <f>EE32</f>
        <v>0.125</v>
      </c>
      <c r="EF33" s="455">
        <f t="shared" si="11"/>
        <v>1372242051.072</v>
      </c>
      <c r="EG33" s="25">
        <f t="shared" si="13"/>
        <v>8361523322.01966</v>
      </c>
      <c r="EH33" s="437">
        <f t="shared" si="9"/>
        <v>0</v>
      </c>
      <c r="EI33" s="97">
        <f t="shared" si="10"/>
        <v>2026</v>
      </c>
    </row>
    <row r="34" spans="1:139" x14ac:dyDescent="0.3">
      <c r="A34" s="16"/>
      <c r="B34" s="16"/>
      <c r="C34" s="458" t="s">
        <v>340</v>
      </c>
      <c r="D34" s="459" t="s">
        <v>341</v>
      </c>
      <c r="E34" s="9"/>
      <c r="F34" s="9"/>
      <c r="G34" s="11"/>
      <c r="CY34" s="448" t="s">
        <v>342</v>
      </c>
      <c r="CZ34" s="648">
        <f>CZ33/CZ32</f>
        <v>24.034557968875088</v>
      </c>
      <c r="DA34" s="461"/>
      <c r="DB34" s="461" t="s">
        <v>308</v>
      </c>
      <c r="DC34" s="456" t="s">
        <v>343</v>
      </c>
      <c r="DD34" s="461"/>
      <c r="DE34" s="457"/>
      <c r="DI34" s="370"/>
      <c r="DN34" s="452" t="s">
        <v>321</v>
      </c>
      <c r="DO34" s="81">
        <f t="shared" si="2"/>
        <v>2027</v>
      </c>
      <c r="DP34" s="25">
        <f t="shared" si="3"/>
        <v>99119674853336.281</v>
      </c>
      <c r="DQ34" s="453">
        <f t="shared" si="4"/>
        <v>2.5000000000000001E-2</v>
      </c>
      <c r="DR34" s="25">
        <f t="shared" si="5"/>
        <v>2477991871333.4072</v>
      </c>
      <c r="DT34" s="50"/>
      <c r="DU34" s="81">
        <f t="shared" si="6"/>
        <v>2027</v>
      </c>
      <c r="DV34" s="25">
        <f>DV20</f>
        <v>10737418.24</v>
      </c>
      <c r="DW34" s="183">
        <v>64</v>
      </c>
      <c r="DX34" s="292">
        <f t="shared" si="0"/>
        <v>687194767.36000001</v>
      </c>
      <c r="DY34" s="454"/>
      <c r="DZ34" s="454"/>
      <c r="EA34" s="25">
        <f t="shared" si="1"/>
        <v>0</v>
      </c>
      <c r="EC34" s="25">
        <f t="shared" si="7"/>
        <v>0</v>
      </c>
      <c r="ED34" s="25">
        <f t="shared" si="8"/>
        <v>10977936408.576</v>
      </c>
      <c r="EE34" s="453">
        <f t="shared" ref="EE34:EE55" si="14">EE33</f>
        <v>0.125</v>
      </c>
      <c r="EF34" s="455">
        <f t="shared" si="11"/>
        <v>1372242051.072</v>
      </c>
      <c r="EG34" s="25">
        <f t="shared" si="13"/>
        <v>8361523322.01966</v>
      </c>
      <c r="EH34" s="437">
        <f t="shared" si="9"/>
        <v>0</v>
      </c>
      <c r="EI34" s="97">
        <f t="shared" si="10"/>
        <v>2027</v>
      </c>
    </row>
    <row r="35" spans="1:139" x14ac:dyDescent="0.3">
      <c r="A35" s="16"/>
      <c r="B35" s="16"/>
      <c r="C35" s="140" t="s">
        <v>344</v>
      </c>
      <c r="D35" s="245" t="s">
        <v>345</v>
      </c>
      <c r="E35" s="13" t="s">
        <v>346</v>
      </c>
      <c r="F35" s="13"/>
      <c r="G35" s="15"/>
      <c r="CX35" s="38"/>
      <c r="CY35" s="448" t="s">
        <v>313</v>
      </c>
      <c r="CZ35" s="462"/>
      <c r="DA35" s="370"/>
      <c r="DB35" s="462"/>
      <c r="DC35" s="462">
        <f>DB35-CZ35</f>
        <v>0</v>
      </c>
      <c r="DD35" s="370"/>
      <c r="DE35" s="463"/>
      <c r="DF35" s="370"/>
      <c r="DG35" s="370"/>
      <c r="DH35" s="370"/>
      <c r="DI35" s="370"/>
      <c r="DJ35" s="46"/>
      <c r="DK35" s="46"/>
      <c r="DL35" s="46"/>
      <c r="DM35" s="46"/>
      <c r="DN35" s="452" t="s">
        <v>321</v>
      </c>
      <c r="DO35" s="81">
        <f t="shared" si="2"/>
        <v>2028</v>
      </c>
      <c r="DP35" s="25">
        <f t="shared" si="3"/>
        <v>101597666724669.69</v>
      </c>
      <c r="DQ35" s="453">
        <f t="shared" si="4"/>
        <v>2.5000000000000001E-2</v>
      </c>
      <c r="DR35" s="25">
        <f t="shared" si="5"/>
        <v>2539941668116.7422</v>
      </c>
      <c r="DT35" s="50"/>
      <c r="DU35" s="81">
        <f t="shared" si="6"/>
        <v>2028</v>
      </c>
      <c r="DV35" s="25">
        <f>DV20</f>
        <v>10737418.24</v>
      </c>
      <c r="DW35" s="183">
        <v>64</v>
      </c>
      <c r="DX35" s="292">
        <f t="shared" si="0"/>
        <v>687194767.36000001</v>
      </c>
      <c r="DY35" s="454"/>
      <c r="DZ35" s="454"/>
      <c r="EA35" s="25">
        <f t="shared" si="1"/>
        <v>0</v>
      </c>
      <c r="EC35" s="25">
        <f t="shared" si="7"/>
        <v>0</v>
      </c>
      <c r="ED35" s="25">
        <f t="shared" si="8"/>
        <v>10977936408.576</v>
      </c>
      <c r="EE35" s="453">
        <f t="shared" si="14"/>
        <v>0.125</v>
      </c>
      <c r="EF35" s="455">
        <f t="shared" si="11"/>
        <v>1372242051.072</v>
      </c>
      <c r="EG35" s="25">
        <f t="shared" si="13"/>
        <v>8361523322.01966</v>
      </c>
      <c r="EH35" s="437">
        <f t="shared" si="9"/>
        <v>0</v>
      </c>
      <c r="EI35" s="97">
        <f t="shared" si="10"/>
        <v>2028</v>
      </c>
    </row>
    <row r="36" spans="1:139" x14ac:dyDescent="0.3">
      <c r="A36" s="16"/>
      <c r="B36" s="16"/>
      <c r="C36" s="464">
        <v>32</v>
      </c>
      <c r="D36" s="408">
        <f>'[1]POP Dimensions'!J15</f>
        <v>21474836.48</v>
      </c>
      <c r="E36" s="408">
        <f>C36*D36</f>
        <v>687194767.36000001</v>
      </c>
      <c r="F36" s="398"/>
      <c r="G36" s="465" t="s">
        <v>344</v>
      </c>
      <c r="CX36" s="38"/>
      <c r="CY36" s="241" t="s">
        <v>347</v>
      </c>
      <c r="CZ36" s="466">
        <f>'[1]POP Dimensions'!L16*300%</f>
        <v>1030792151.04</v>
      </c>
      <c r="DA36" s="46"/>
      <c r="DB36" s="467"/>
      <c r="DC36" s="467"/>
      <c r="DD36" s="46"/>
      <c r="DE36" s="457"/>
      <c r="DF36" s="46"/>
      <c r="DG36" s="46"/>
      <c r="DH36" s="468">
        <f>DE47*DJ47</f>
        <v>0</v>
      </c>
      <c r="DI36" s="469" t="s">
        <v>56</v>
      </c>
      <c r="DJ36" s="46"/>
      <c r="DK36" s="46"/>
      <c r="DL36" s="46"/>
      <c r="DM36" s="46"/>
      <c r="DN36" s="452" t="s">
        <v>321</v>
      </c>
      <c r="DO36" s="81">
        <f>DO35+1</f>
        <v>2029</v>
      </c>
      <c r="DP36" s="25">
        <f>DP35+DR35</f>
        <v>104137608392786.44</v>
      </c>
      <c r="DQ36" s="453">
        <f>DQ35</f>
        <v>2.5000000000000001E-2</v>
      </c>
      <c r="DR36" s="25">
        <f>DP36*DQ36</f>
        <v>2603440209819.6611</v>
      </c>
      <c r="DT36" s="50"/>
      <c r="DU36" s="81">
        <f>DU35+1</f>
        <v>2029</v>
      </c>
      <c r="DV36" s="25">
        <f>DV20</f>
        <v>10737418.24</v>
      </c>
      <c r="DW36" s="183">
        <v>64</v>
      </c>
      <c r="DX36" s="292">
        <f>DW36*DV36</f>
        <v>687194767.36000001</v>
      </c>
      <c r="DY36" s="454"/>
      <c r="DZ36" s="454"/>
      <c r="EA36" s="25">
        <f>DX36*DY36</f>
        <v>0</v>
      </c>
      <c r="EC36" s="25">
        <f t="shared" si="7"/>
        <v>0</v>
      </c>
      <c r="ED36" s="25">
        <f>EC36+ED35-EH36</f>
        <v>10977936408.576</v>
      </c>
      <c r="EE36" s="453">
        <f t="shared" si="14"/>
        <v>0.125</v>
      </c>
      <c r="EF36" s="455">
        <f t="shared" si="11"/>
        <v>1372242051.072</v>
      </c>
      <c r="EG36" s="25">
        <f t="shared" si="13"/>
        <v>8361523322.01966</v>
      </c>
      <c r="EH36" s="437">
        <f>DX36*DZ36</f>
        <v>0</v>
      </c>
      <c r="EI36" s="97">
        <f t="shared" si="10"/>
        <v>2029</v>
      </c>
    </row>
    <row r="37" spans="1:139" x14ac:dyDescent="0.3">
      <c r="A37" s="16"/>
      <c r="B37" s="16"/>
      <c r="C37" s="470">
        <f>C36*2</f>
        <v>64</v>
      </c>
      <c r="D37" s="471">
        <f>D36</f>
        <v>21474836.48</v>
      </c>
      <c r="E37" s="471">
        <f t="shared" ref="E37:E43" si="15">C37*D37</f>
        <v>1374389534.72</v>
      </c>
      <c r="F37" s="472"/>
      <c r="G37" s="473" t="s">
        <v>344</v>
      </c>
      <c r="CX37" s="38"/>
      <c r="CY37" s="241" t="s">
        <v>348</v>
      </c>
      <c r="CZ37" s="466">
        <v>0</v>
      </c>
      <c r="DA37" s="46"/>
      <c r="DB37" s="467"/>
      <c r="DC37" s="467"/>
      <c r="DD37" s="46"/>
      <c r="DE37" s="457"/>
      <c r="DF37" s="46"/>
      <c r="DG37" s="46"/>
      <c r="DH37" s="468"/>
      <c r="DI37" s="469"/>
      <c r="DJ37" s="46"/>
      <c r="DK37" s="46"/>
      <c r="DL37" s="46"/>
      <c r="DM37" s="46"/>
      <c r="DN37" s="452" t="s">
        <v>321</v>
      </c>
      <c r="DO37" s="81">
        <f>DO36+1</f>
        <v>2030</v>
      </c>
      <c r="DP37" s="25">
        <f>DP36+DR36</f>
        <v>106741048602606.09</v>
      </c>
      <c r="DQ37" s="453">
        <f>DQ36</f>
        <v>2.5000000000000001E-2</v>
      </c>
      <c r="DR37" s="25">
        <f>DP37*DQ37</f>
        <v>2668526215065.1523</v>
      </c>
      <c r="DT37" s="50"/>
      <c r="DU37" s="81">
        <f>DU36+1</f>
        <v>2030</v>
      </c>
      <c r="DV37" s="25">
        <f>DV20</f>
        <v>10737418.24</v>
      </c>
      <c r="DW37" s="183">
        <v>64</v>
      </c>
      <c r="DX37" s="292">
        <f t="shared" ref="DX37:DX55" si="16">DW37*DV37</f>
        <v>687194767.36000001</v>
      </c>
      <c r="DY37" s="454"/>
      <c r="DZ37" s="454"/>
      <c r="EA37" s="25">
        <f t="shared" ref="EA37:EA55" si="17">DX37*DY37</f>
        <v>0</v>
      </c>
      <c r="EC37" s="25">
        <f t="shared" si="7"/>
        <v>0</v>
      </c>
      <c r="ED37" s="25">
        <f>EC37+ED36-EH37</f>
        <v>10977936408.576</v>
      </c>
      <c r="EE37" s="453">
        <f t="shared" si="14"/>
        <v>0.125</v>
      </c>
      <c r="EF37" s="455">
        <f t="shared" si="11"/>
        <v>1372242051.072</v>
      </c>
      <c r="EG37" s="25">
        <f t="shared" si="13"/>
        <v>8361523322.01966</v>
      </c>
      <c r="EH37" s="437">
        <f>DX37*DZ37</f>
        <v>0</v>
      </c>
      <c r="EI37" s="97">
        <f t="shared" si="10"/>
        <v>2030</v>
      </c>
    </row>
    <row r="38" spans="1:139" x14ac:dyDescent="0.3">
      <c r="A38" s="16"/>
      <c r="B38" s="16"/>
      <c r="C38" s="474">
        <f>C37*2</f>
        <v>128</v>
      </c>
      <c r="D38" s="292">
        <f t="shared" ref="D38:D43" si="18">D37</f>
        <v>21474836.48</v>
      </c>
      <c r="E38" s="292">
        <f t="shared" si="15"/>
        <v>2748779069.4400001</v>
      </c>
      <c r="F38" s="475"/>
      <c r="G38" s="300" t="s">
        <v>344</v>
      </c>
      <c r="CU38" s="476" t="s">
        <v>349</v>
      </c>
      <c r="CV38" s="477"/>
      <c r="CW38" s="477"/>
      <c r="CX38" s="477"/>
      <c r="CY38" s="478" t="s">
        <v>350</v>
      </c>
      <c r="CZ38" s="479">
        <f>'[1]POP Dimensions'!L16*600%</f>
        <v>2061584302.0799999</v>
      </c>
      <c r="DA38" s="46"/>
      <c r="DB38" s="46"/>
      <c r="DC38" s="439"/>
      <c r="DD38" s="46"/>
      <c r="DE38" s="457"/>
      <c r="DN38" s="452" t="s">
        <v>321</v>
      </c>
      <c r="DO38" s="81">
        <f>DO37+1</f>
        <v>2031</v>
      </c>
      <c r="DP38" s="25">
        <f>DP37+DR37</f>
        <v>109409574817671.25</v>
      </c>
      <c r="DQ38" s="453">
        <f>DQ37</f>
        <v>2.5000000000000001E-2</v>
      </c>
      <c r="DR38" s="25">
        <f>DP38*DQ38</f>
        <v>2735239370441.7813</v>
      </c>
      <c r="DT38" s="50"/>
      <c r="DU38" s="81">
        <f t="shared" ref="DU38:DU55" si="19">DU37+1</f>
        <v>2031</v>
      </c>
      <c r="DV38" s="25">
        <f>DV20</f>
        <v>10737418.24</v>
      </c>
      <c r="DW38" s="183">
        <v>64</v>
      </c>
      <c r="DX38" s="292">
        <f t="shared" si="16"/>
        <v>687194767.36000001</v>
      </c>
      <c r="DY38" s="454"/>
      <c r="DZ38" s="454"/>
      <c r="EA38" s="25">
        <f t="shared" si="17"/>
        <v>0</v>
      </c>
      <c r="EC38" s="25">
        <f t="shared" si="7"/>
        <v>0</v>
      </c>
      <c r="ED38" s="25">
        <f t="shared" ref="ED38:ED55" si="20">EC38+ED37-EH38</f>
        <v>10977936408.576</v>
      </c>
      <c r="EE38" s="453">
        <f t="shared" si="14"/>
        <v>0.125</v>
      </c>
      <c r="EF38" s="455">
        <f t="shared" si="11"/>
        <v>1372242051.072</v>
      </c>
      <c r="EG38" s="25">
        <f t="shared" si="13"/>
        <v>8361523322.01966</v>
      </c>
      <c r="EH38" s="437">
        <f t="shared" ref="EH38:EH55" si="21">DX38*DZ38</f>
        <v>0</v>
      </c>
      <c r="EI38" s="97">
        <f t="shared" si="10"/>
        <v>2031</v>
      </c>
    </row>
    <row r="39" spans="1:139" x14ac:dyDescent="0.3">
      <c r="A39" s="16"/>
      <c r="B39" s="16"/>
      <c r="C39" s="464">
        <f>C38*2</f>
        <v>256</v>
      </c>
      <c r="D39" s="408">
        <f t="shared" si="18"/>
        <v>21474836.48</v>
      </c>
      <c r="E39" s="408">
        <f t="shared" si="15"/>
        <v>5497558138.8800001</v>
      </c>
      <c r="F39" s="398"/>
      <c r="G39" s="465" t="s">
        <v>344</v>
      </c>
      <c r="CU39" s="480" t="s">
        <v>351</v>
      </c>
      <c r="CY39" s="481" t="s">
        <v>352</v>
      </c>
      <c r="CZ39" s="479">
        <v>-29500000000</v>
      </c>
      <c r="DA39" s="168">
        <v>0.05</v>
      </c>
      <c r="DB39" s="62">
        <f>CZ49*DA39</f>
        <v>22883452730.138157</v>
      </c>
      <c r="DC39" s="439" t="s">
        <v>511</v>
      </c>
      <c r="DD39" s="46"/>
      <c r="DE39" s="457"/>
      <c r="DH39" s="468"/>
      <c r="DI39" s="469"/>
      <c r="DN39" s="452" t="s">
        <v>321</v>
      </c>
      <c r="DO39" s="81">
        <f>DO38+1</f>
        <v>2032</v>
      </c>
      <c r="DP39" s="25">
        <f>DP38+DR38</f>
        <v>112144814188113.03</v>
      </c>
      <c r="DQ39" s="453">
        <f>DQ38</f>
        <v>2.5000000000000001E-2</v>
      </c>
      <c r="DR39" s="25">
        <f>DP39*DQ39</f>
        <v>2803620354702.8262</v>
      </c>
      <c r="DS39" s="433" t="s">
        <v>353</v>
      </c>
      <c r="DT39" s="50"/>
      <c r="DU39" s="81">
        <f t="shared" si="19"/>
        <v>2032</v>
      </c>
      <c r="DV39" s="25">
        <f t="shared" ref="DV39:DV55" si="22">DV29</f>
        <v>10737418.24</v>
      </c>
      <c r="DW39" s="183">
        <v>64</v>
      </c>
      <c r="DX39" s="292">
        <f t="shared" si="16"/>
        <v>687194767.36000001</v>
      </c>
      <c r="DY39" s="454"/>
      <c r="DZ39" s="454"/>
      <c r="EA39" s="25">
        <f t="shared" si="17"/>
        <v>0</v>
      </c>
      <c r="EC39" s="25">
        <f t="shared" si="7"/>
        <v>0</v>
      </c>
      <c r="ED39" s="25">
        <f t="shared" si="20"/>
        <v>10977936408.576</v>
      </c>
      <c r="EE39" s="453">
        <f t="shared" si="14"/>
        <v>0.125</v>
      </c>
      <c r="EF39" s="455">
        <f t="shared" si="11"/>
        <v>1372242051.072</v>
      </c>
      <c r="EG39" s="25">
        <f t="shared" si="13"/>
        <v>8361523322.01966</v>
      </c>
      <c r="EH39" s="437">
        <f t="shared" si="21"/>
        <v>0</v>
      </c>
      <c r="EI39" s="97">
        <f t="shared" si="10"/>
        <v>2032</v>
      </c>
    </row>
    <row r="40" spans="1:139" x14ac:dyDescent="0.3">
      <c r="A40" s="16"/>
      <c r="B40" s="16"/>
      <c r="C40" s="470">
        <f t="shared" ref="C40:C43" si="23">C39*2</f>
        <v>512</v>
      </c>
      <c r="D40" s="471">
        <f t="shared" si="18"/>
        <v>21474836.48</v>
      </c>
      <c r="E40" s="471">
        <f t="shared" si="15"/>
        <v>10995116277.76</v>
      </c>
      <c r="F40" s="472"/>
      <c r="G40" s="473" t="s">
        <v>344</v>
      </c>
      <c r="CY40" s="482" t="s">
        <v>354</v>
      </c>
      <c r="CZ40" s="479">
        <f>'[1]POP Dimensions'!J17*2</f>
        <v>2748779069.4400001</v>
      </c>
      <c r="DA40" s="46"/>
      <c r="DB40" s="926"/>
      <c r="DC40" s="439"/>
      <c r="DD40" s="439"/>
      <c r="DE40" s="457"/>
      <c r="DH40" s="468"/>
      <c r="DI40" s="469"/>
      <c r="DN40" s="452" t="s">
        <v>321</v>
      </c>
      <c r="DO40" s="81">
        <f t="shared" ref="DO40:DO55" si="24">DO39+1</f>
        <v>2033</v>
      </c>
      <c r="DP40" s="25">
        <f t="shared" ref="DP40:DP55" si="25">DP39+DR39</f>
        <v>114948434542815.86</v>
      </c>
      <c r="DQ40" s="453">
        <f t="shared" ref="DQ40:DQ55" si="26">DQ39</f>
        <v>2.5000000000000001E-2</v>
      </c>
      <c r="DR40" s="25">
        <f t="shared" ref="DR40:DR55" si="27">DP40*DQ40</f>
        <v>2873710863570.3965</v>
      </c>
      <c r="DT40" s="50"/>
      <c r="DU40" s="81">
        <f t="shared" si="19"/>
        <v>2033</v>
      </c>
      <c r="DV40" s="25">
        <f t="shared" si="22"/>
        <v>10737418.24</v>
      </c>
      <c r="DW40" s="183">
        <v>64</v>
      </c>
      <c r="DX40" s="292">
        <f t="shared" si="16"/>
        <v>687194767.36000001</v>
      </c>
      <c r="DY40" s="483"/>
      <c r="DZ40" s="454"/>
      <c r="EA40" s="25">
        <f t="shared" si="17"/>
        <v>0</v>
      </c>
      <c r="EC40" s="25">
        <f t="shared" si="7"/>
        <v>0</v>
      </c>
      <c r="ED40" s="25">
        <f t="shared" si="20"/>
        <v>10977936408.576</v>
      </c>
      <c r="EE40" s="453">
        <f t="shared" si="14"/>
        <v>0.125</v>
      </c>
      <c r="EF40" s="455">
        <f t="shared" si="11"/>
        <v>1372242051.072</v>
      </c>
      <c r="EG40" s="25">
        <f t="shared" si="13"/>
        <v>8361523322.01966</v>
      </c>
      <c r="EH40" s="437">
        <f t="shared" si="21"/>
        <v>0</v>
      </c>
      <c r="EI40" s="97">
        <f t="shared" si="10"/>
        <v>2033</v>
      </c>
    </row>
    <row r="41" spans="1:139" x14ac:dyDescent="0.3">
      <c r="A41" s="16"/>
      <c r="B41" s="16"/>
      <c r="C41" s="474">
        <f t="shared" si="23"/>
        <v>1024</v>
      </c>
      <c r="D41" s="292">
        <f t="shared" si="18"/>
        <v>21474836.48</v>
      </c>
      <c r="E41" s="292">
        <f t="shared" si="15"/>
        <v>21990232555.52</v>
      </c>
      <c r="F41" s="475"/>
      <c r="G41" s="300" t="s">
        <v>344</v>
      </c>
      <c r="CW41" s="289" t="s">
        <v>150</v>
      </c>
      <c r="CX41" s="484"/>
      <c r="CY41" s="485" t="s">
        <v>355</v>
      </c>
      <c r="CZ41" s="275">
        <f>'[1]POP Dimensions'!H17*250%</f>
        <v>1717986918.4000001</v>
      </c>
      <c r="DA41" s="46"/>
      <c r="DB41" s="926"/>
      <c r="DC41" s="439"/>
      <c r="DD41" s="114"/>
      <c r="DE41" s="457"/>
      <c r="DH41" s="2"/>
      <c r="DN41" s="452" t="s">
        <v>321</v>
      </c>
      <c r="DO41" s="81">
        <f t="shared" si="24"/>
        <v>2034</v>
      </c>
      <c r="DP41" s="25">
        <f t="shared" si="25"/>
        <v>117822145406386.25</v>
      </c>
      <c r="DQ41" s="453">
        <f t="shared" si="26"/>
        <v>2.5000000000000001E-2</v>
      </c>
      <c r="DR41" s="25">
        <f t="shared" si="27"/>
        <v>2945553635159.6563</v>
      </c>
      <c r="DT41" s="50"/>
      <c r="DU41" s="81">
        <f t="shared" si="19"/>
        <v>2034</v>
      </c>
      <c r="DV41" s="25">
        <f t="shared" si="22"/>
        <v>10737418.24</v>
      </c>
      <c r="DW41" s="183">
        <v>64</v>
      </c>
      <c r="DX41" s="292">
        <f t="shared" si="16"/>
        <v>687194767.36000001</v>
      </c>
      <c r="DY41" s="483"/>
      <c r="DZ41" s="454"/>
      <c r="EA41" s="25">
        <f t="shared" si="17"/>
        <v>0</v>
      </c>
      <c r="EC41" s="25">
        <f t="shared" si="7"/>
        <v>0</v>
      </c>
      <c r="ED41" s="25">
        <f t="shared" si="20"/>
        <v>10977936408.576</v>
      </c>
      <c r="EE41" s="453">
        <f t="shared" si="14"/>
        <v>0.125</v>
      </c>
      <c r="EF41" s="455">
        <f t="shared" si="11"/>
        <v>1372242051.072</v>
      </c>
      <c r="EG41" s="25">
        <f t="shared" si="13"/>
        <v>8361523322.01966</v>
      </c>
      <c r="EH41" s="437">
        <f t="shared" si="21"/>
        <v>0</v>
      </c>
      <c r="EI41" s="97">
        <f t="shared" si="10"/>
        <v>2034</v>
      </c>
    </row>
    <row r="42" spans="1:139" x14ac:dyDescent="0.3">
      <c r="A42" s="16"/>
      <c r="B42" s="16"/>
      <c r="C42" s="486">
        <f t="shared" si="23"/>
        <v>2048</v>
      </c>
      <c r="D42" s="487">
        <f t="shared" si="18"/>
        <v>21474836.48</v>
      </c>
      <c r="E42" s="487">
        <f t="shared" si="15"/>
        <v>43980465111.040001</v>
      </c>
      <c r="F42" s="488"/>
      <c r="G42" s="489" t="s">
        <v>344</v>
      </c>
      <c r="CW42" s="490" t="s">
        <v>357</v>
      </c>
      <c r="CY42" s="481" t="s">
        <v>358</v>
      </c>
      <c r="CZ42" s="479">
        <f>'[1]Network Cities'!S37*8</f>
        <v>23550000004</v>
      </c>
      <c r="DA42" s="46"/>
      <c r="DB42" s="926"/>
      <c r="DC42" s="439"/>
      <c r="DD42" s="114"/>
      <c r="DE42" s="457"/>
      <c r="DH42" s="2"/>
      <c r="DN42" s="452" t="s">
        <v>321</v>
      </c>
      <c r="DO42" s="81">
        <f t="shared" si="24"/>
        <v>2035</v>
      </c>
      <c r="DP42" s="25">
        <f t="shared" si="25"/>
        <v>120767699041545.91</v>
      </c>
      <c r="DQ42" s="453">
        <f t="shared" si="26"/>
        <v>2.5000000000000001E-2</v>
      </c>
      <c r="DR42" s="25">
        <f t="shared" si="27"/>
        <v>3019192476038.6479</v>
      </c>
      <c r="DT42" s="50"/>
      <c r="DU42" s="81">
        <f t="shared" si="19"/>
        <v>2035</v>
      </c>
      <c r="DV42" s="25">
        <f t="shared" si="22"/>
        <v>10737418.24</v>
      </c>
      <c r="DW42" s="183">
        <v>64</v>
      </c>
      <c r="DX42" s="292">
        <f t="shared" si="16"/>
        <v>687194767.36000001</v>
      </c>
      <c r="DY42" s="483"/>
      <c r="DZ42" s="454"/>
      <c r="EA42" s="25">
        <f t="shared" si="17"/>
        <v>0</v>
      </c>
      <c r="EC42" s="25">
        <f t="shared" si="7"/>
        <v>0</v>
      </c>
      <c r="ED42" s="25">
        <f t="shared" si="20"/>
        <v>10977936408.576</v>
      </c>
      <c r="EE42" s="453">
        <f t="shared" si="14"/>
        <v>0.125</v>
      </c>
      <c r="EF42" s="455">
        <f t="shared" si="11"/>
        <v>1372242051.072</v>
      </c>
      <c r="EG42" s="25">
        <f t="shared" si="13"/>
        <v>8361523322.01966</v>
      </c>
      <c r="EH42" s="437">
        <f t="shared" si="21"/>
        <v>0</v>
      </c>
      <c r="EI42" s="97">
        <f t="shared" si="10"/>
        <v>2035</v>
      </c>
    </row>
    <row r="43" spans="1:139" x14ac:dyDescent="0.3">
      <c r="A43" s="16"/>
      <c r="B43" s="16"/>
      <c r="C43" s="491">
        <f t="shared" si="23"/>
        <v>4096</v>
      </c>
      <c r="D43" s="492">
        <f t="shared" si="18"/>
        <v>21474836.48</v>
      </c>
      <c r="E43" s="492">
        <f t="shared" si="15"/>
        <v>87960930222.080002</v>
      </c>
      <c r="F43" s="493"/>
      <c r="G43" s="494" t="s">
        <v>344</v>
      </c>
      <c r="CY43" s="481" t="s">
        <v>3</v>
      </c>
      <c r="CZ43" s="479">
        <f>'[1]POP Dimensions'!H17*300%</f>
        <v>2061584302.0799999</v>
      </c>
      <c r="DA43" s="46"/>
      <c r="DB43" s="936"/>
      <c r="DC43" s="439"/>
      <c r="DD43" s="439"/>
      <c r="DE43" s="457"/>
      <c r="DH43" s="2"/>
      <c r="DN43" s="452" t="s">
        <v>321</v>
      </c>
      <c r="DO43" s="81">
        <f t="shared" si="24"/>
        <v>2036</v>
      </c>
      <c r="DP43" s="25">
        <f t="shared" si="25"/>
        <v>123786891517584.55</v>
      </c>
      <c r="DQ43" s="453">
        <f t="shared" si="26"/>
        <v>2.5000000000000001E-2</v>
      </c>
      <c r="DR43" s="25">
        <f t="shared" si="27"/>
        <v>3094672287939.6138</v>
      </c>
      <c r="DT43" s="50"/>
      <c r="DU43" s="81">
        <f t="shared" si="19"/>
        <v>2036</v>
      </c>
      <c r="DV43" s="25">
        <f t="shared" si="22"/>
        <v>10737418.24</v>
      </c>
      <c r="DW43" s="183">
        <v>64</v>
      </c>
      <c r="DX43" s="292">
        <f t="shared" si="16"/>
        <v>687194767.36000001</v>
      </c>
      <c r="DY43" s="483"/>
      <c r="DZ43" s="454"/>
      <c r="EA43" s="25">
        <f t="shared" si="17"/>
        <v>0</v>
      </c>
      <c r="EC43" s="25">
        <f t="shared" si="7"/>
        <v>0</v>
      </c>
      <c r="ED43" s="25">
        <f t="shared" si="20"/>
        <v>10977936408.576</v>
      </c>
      <c r="EE43" s="453">
        <f t="shared" si="14"/>
        <v>0.125</v>
      </c>
      <c r="EF43" s="455">
        <f t="shared" si="11"/>
        <v>1372242051.072</v>
      </c>
      <c r="EG43" s="25">
        <f t="shared" si="13"/>
        <v>8361523322.01966</v>
      </c>
      <c r="EH43" s="437">
        <f t="shared" si="21"/>
        <v>0</v>
      </c>
      <c r="EI43" s="97">
        <f t="shared" si="10"/>
        <v>2036</v>
      </c>
    </row>
    <row r="44" spans="1:139" x14ac:dyDescent="0.3">
      <c r="A44" s="16"/>
      <c r="B44" s="16"/>
      <c r="CW44" s="476" t="s">
        <v>150</v>
      </c>
      <c r="CX44" s="477"/>
      <c r="CY44" s="478" t="s">
        <v>359</v>
      </c>
      <c r="CZ44" s="479">
        <f>'[1]POP Dimensions'!J17*300%</f>
        <v>4123168604.1599998</v>
      </c>
      <c r="DA44" s="46"/>
      <c r="DB44" s="650"/>
      <c r="DC44" s="651"/>
      <c r="DD44" s="439"/>
      <c r="DE44" s="457"/>
      <c r="DH44" s="2"/>
      <c r="DN44" s="452" t="s">
        <v>321</v>
      </c>
      <c r="DO44" s="81">
        <f t="shared" si="24"/>
        <v>2037</v>
      </c>
      <c r="DP44" s="25">
        <f t="shared" si="25"/>
        <v>126881563805524.16</v>
      </c>
      <c r="DQ44" s="453">
        <f t="shared" si="26"/>
        <v>2.5000000000000001E-2</v>
      </c>
      <c r="DR44" s="25">
        <f t="shared" si="27"/>
        <v>3172039095138.104</v>
      </c>
      <c r="DT44" s="50"/>
      <c r="DU44" s="81">
        <f t="shared" si="19"/>
        <v>2037</v>
      </c>
      <c r="DV44" s="25">
        <f t="shared" si="22"/>
        <v>10737418.24</v>
      </c>
      <c r="DW44" s="183">
        <v>64</v>
      </c>
      <c r="DX44" s="292">
        <f t="shared" si="16"/>
        <v>687194767.36000001</v>
      </c>
      <c r="DY44" s="483"/>
      <c r="DZ44" s="454"/>
      <c r="EA44" s="25">
        <f t="shared" si="17"/>
        <v>0</v>
      </c>
      <c r="EC44" s="25">
        <f t="shared" si="7"/>
        <v>0</v>
      </c>
      <c r="ED44" s="25">
        <f t="shared" si="20"/>
        <v>10977936408.576</v>
      </c>
      <c r="EE44" s="453">
        <f t="shared" si="14"/>
        <v>0.125</v>
      </c>
      <c r="EF44" s="455">
        <f t="shared" si="11"/>
        <v>1372242051.072</v>
      </c>
      <c r="EG44" s="25">
        <f t="shared" si="13"/>
        <v>8361523322.01966</v>
      </c>
      <c r="EH44" s="437">
        <f t="shared" si="21"/>
        <v>0</v>
      </c>
      <c r="EI44" s="97">
        <f t="shared" si="10"/>
        <v>2037</v>
      </c>
    </row>
    <row r="45" spans="1:139" x14ac:dyDescent="0.3">
      <c r="A45" s="16"/>
      <c r="B45" s="16"/>
      <c r="CW45" s="480" t="s">
        <v>360</v>
      </c>
      <c r="CY45" s="496" t="s">
        <v>5</v>
      </c>
      <c r="CZ45" s="479">
        <v>0</v>
      </c>
      <c r="DA45" s="46"/>
      <c r="DB45" s="651"/>
      <c r="DC45" s="651"/>
      <c r="DD45" s="439"/>
      <c r="DE45" s="558">
        <v>2039</v>
      </c>
      <c r="DH45" s="2"/>
      <c r="DN45" s="452" t="s">
        <v>321</v>
      </c>
      <c r="DO45" s="81">
        <f t="shared" si="24"/>
        <v>2038</v>
      </c>
      <c r="DP45" s="25">
        <f t="shared" si="25"/>
        <v>130053602900662.27</v>
      </c>
      <c r="DQ45" s="453">
        <f t="shared" si="26"/>
        <v>2.5000000000000001E-2</v>
      </c>
      <c r="DR45" s="25">
        <f t="shared" si="27"/>
        <v>3251340072516.5566</v>
      </c>
      <c r="DT45" s="50"/>
      <c r="DU45" s="81">
        <f t="shared" si="19"/>
        <v>2038</v>
      </c>
      <c r="DV45" s="25">
        <f t="shared" si="22"/>
        <v>10737418.24</v>
      </c>
      <c r="DW45" s="183">
        <v>64</v>
      </c>
      <c r="DX45" s="292">
        <f t="shared" si="16"/>
        <v>687194767.36000001</v>
      </c>
      <c r="DY45" s="483"/>
      <c r="DZ45" s="454"/>
      <c r="EA45" s="25">
        <f t="shared" si="17"/>
        <v>0</v>
      </c>
      <c r="EC45" s="25">
        <f t="shared" si="7"/>
        <v>0</v>
      </c>
      <c r="ED45" s="25">
        <f t="shared" si="20"/>
        <v>10977936408.576</v>
      </c>
      <c r="EE45" s="453">
        <f t="shared" si="14"/>
        <v>0.125</v>
      </c>
      <c r="EF45" s="455">
        <f t="shared" si="11"/>
        <v>1372242051.072</v>
      </c>
      <c r="EG45" s="25">
        <f t="shared" si="13"/>
        <v>8361523322.01966</v>
      </c>
      <c r="EH45" s="437">
        <f t="shared" si="21"/>
        <v>0</v>
      </c>
      <c r="EI45" s="97">
        <f t="shared" si="10"/>
        <v>2038</v>
      </c>
    </row>
    <row r="46" spans="1:139" x14ac:dyDescent="0.3">
      <c r="A46" s="16"/>
      <c r="B46" s="16"/>
      <c r="CY46" s="448" t="s">
        <v>361</v>
      </c>
      <c r="CZ46" s="652">
        <f>'[1]2038 - ŔÉŚ 15. Increase in Ŕ'!DF29</f>
        <v>28825575597.788696</v>
      </c>
      <c r="DA46" s="46"/>
      <c r="DB46" s="439"/>
      <c r="DC46" s="439"/>
      <c r="DD46" s="439"/>
      <c r="DE46" s="558" t="s">
        <v>362</v>
      </c>
      <c r="DF46" s="2" t="s">
        <v>769</v>
      </c>
      <c r="DH46" s="4"/>
      <c r="DN46" s="452" t="s">
        <v>321</v>
      </c>
      <c r="DO46" s="81">
        <f t="shared" si="24"/>
        <v>2039</v>
      </c>
      <c r="DP46" s="25">
        <f t="shared" si="25"/>
        <v>133304942973178.83</v>
      </c>
      <c r="DQ46" s="453">
        <f t="shared" si="26"/>
        <v>2.5000000000000001E-2</v>
      </c>
      <c r="DR46" s="25">
        <f t="shared" si="27"/>
        <v>3332623574329.4707</v>
      </c>
      <c r="DT46" s="50"/>
      <c r="DU46" s="81">
        <f t="shared" si="19"/>
        <v>2039</v>
      </c>
      <c r="DV46" s="25">
        <f t="shared" si="22"/>
        <v>10737418.24</v>
      </c>
      <c r="DW46" s="183">
        <v>64</v>
      </c>
      <c r="DX46" s="292">
        <f t="shared" si="16"/>
        <v>687194767.36000001</v>
      </c>
      <c r="DY46" s="483"/>
      <c r="DZ46" s="454"/>
      <c r="EA46" s="25">
        <f t="shared" si="17"/>
        <v>0</v>
      </c>
      <c r="EC46" s="25">
        <f t="shared" si="7"/>
        <v>0</v>
      </c>
      <c r="ED46" s="25">
        <f t="shared" si="20"/>
        <v>10977936408.576</v>
      </c>
      <c r="EE46" s="453">
        <f t="shared" si="14"/>
        <v>0.125</v>
      </c>
      <c r="EF46" s="455">
        <f t="shared" si="11"/>
        <v>1372242051.072</v>
      </c>
      <c r="EG46" s="25">
        <f t="shared" si="13"/>
        <v>8361523322.01966</v>
      </c>
      <c r="EH46" s="437">
        <f t="shared" si="21"/>
        <v>0</v>
      </c>
      <c r="EI46" s="97">
        <f t="shared" si="10"/>
        <v>2039</v>
      </c>
    </row>
    <row r="47" spans="1:139" x14ac:dyDescent="0.3">
      <c r="K47" s="16"/>
      <c r="CY47" s="140" t="s">
        <v>364</v>
      </c>
      <c r="CZ47" s="437">
        <f>SUM(CZ35:CZ46)</f>
        <v>36619470948.988693</v>
      </c>
      <c r="DA47" s="349"/>
      <c r="DB47" s="50" t="s">
        <v>362</v>
      </c>
      <c r="DC47" s="25">
        <f>DE47</f>
        <v>13412981985.904711</v>
      </c>
      <c r="DD47" s="50"/>
      <c r="DE47" s="25">
        <f>AE97</f>
        <v>13412981985.904711</v>
      </c>
      <c r="DF47" s="25">
        <f>DP46</f>
        <v>133304942973178.83</v>
      </c>
      <c r="DG47" s="50"/>
      <c r="DH47" s="450"/>
      <c r="DI47" s="50"/>
      <c r="DJ47" s="168"/>
      <c r="DK47" s="50"/>
      <c r="DL47" s="50"/>
      <c r="DM47" s="50"/>
      <c r="DN47" s="452" t="s">
        <v>321</v>
      </c>
      <c r="DO47" s="81">
        <f t="shared" si="24"/>
        <v>2040</v>
      </c>
      <c r="DP47" s="25">
        <f t="shared" si="25"/>
        <v>136637566547508.3</v>
      </c>
      <c r="DQ47" s="453">
        <f t="shared" si="26"/>
        <v>2.5000000000000001E-2</v>
      </c>
      <c r="DR47" s="25">
        <f t="shared" si="27"/>
        <v>3415939163687.7075</v>
      </c>
      <c r="DT47" s="50"/>
      <c r="DU47" s="81">
        <f t="shared" si="19"/>
        <v>2040</v>
      </c>
      <c r="DV47" s="25">
        <f t="shared" si="22"/>
        <v>10737418.24</v>
      </c>
      <c r="DW47" s="183">
        <v>64</v>
      </c>
      <c r="DX47" s="292">
        <f t="shared" si="16"/>
        <v>687194767.36000001</v>
      </c>
      <c r="DY47" s="483"/>
      <c r="DZ47" s="454"/>
      <c r="EA47" s="25">
        <f t="shared" si="17"/>
        <v>0</v>
      </c>
      <c r="EC47" s="25">
        <f t="shared" si="7"/>
        <v>0</v>
      </c>
      <c r="ED47" s="25">
        <f t="shared" si="20"/>
        <v>10977936408.576</v>
      </c>
      <c r="EE47" s="453">
        <f t="shared" si="14"/>
        <v>0.125</v>
      </c>
      <c r="EF47" s="455">
        <f t="shared" si="11"/>
        <v>1372242051.072</v>
      </c>
      <c r="EG47" s="25">
        <f t="shared" si="13"/>
        <v>8361523322.01966</v>
      </c>
      <c r="EH47" s="437">
        <f t="shared" si="21"/>
        <v>0</v>
      </c>
      <c r="EI47" s="97">
        <f t="shared" si="10"/>
        <v>2040</v>
      </c>
    </row>
    <row r="48" spans="1:139" ht="16.2" thickBot="1" x14ac:dyDescent="0.35">
      <c r="CY48" s="448" t="s">
        <v>365</v>
      </c>
      <c r="CZ48" s="449">
        <f>CZ47*CZ34</f>
        <v>880132797313.00598</v>
      </c>
      <c r="DD48" s="497" t="s">
        <v>366</v>
      </c>
      <c r="DE48" s="166">
        <f>DE32/DE47</f>
        <v>34.121350128085865</v>
      </c>
      <c r="DF48" s="498"/>
      <c r="DH48" s="467"/>
      <c r="DI48" s="58"/>
      <c r="DN48" s="452" t="s">
        <v>321</v>
      </c>
      <c r="DO48" s="81">
        <f t="shared" si="24"/>
        <v>2041</v>
      </c>
      <c r="DP48" s="25">
        <f t="shared" si="25"/>
        <v>140053505711196</v>
      </c>
      <c r="DQ48" s="453">
        <f t="shared" si="26"/>
        <v>2.5000000000000001E-2</v>
      </c>
      <c r="DR48" s="25">
        <f t="shared" si="27"/>
        <v>3501337642779.9004</v>
      </c>
      <c r="DT48" s="50"/>
      <c r="DU48" s="81">
        <f t="shared" si="19"/>
        <v>2041</v>
      </c>
      <c r="DV48" s="25">
        <f t="shared" si="22"/>
        <v>10737418.24</v>
      </c>
      <c r="DW48" s="183">
        <v>64</v>
      </c>
      <c r="DX48" s="292">
        <f t="shared" si="16"/>
        <v>687194767.36000001</v>
      </c>
      <c r="DY48" s="483"/>
      <c r="DZ48" s="454"/>
      <c r="EA48" s="25">
        <f t="shared" si="17"/>
        <v>0</v>
      </c>
      <c r="EC48" s="25">
        <f t="shared" si="7"/>
        <v>0</v>
      </c>
      <c r="ED48" s="25">
        <f t="shared" si="20"/>
        <v>10977936408.576</v>
      </c>
      <c r="EE48" s="453">
        <f t="shared" si="14"/>
        <v>0.125</v>
      </c>
      <c r="EF48" s="455">
        <f t="shared" si="11"/>
        <v>1372242051.072</v>
      </c>
      <c r="EG48" s="25">
        <f t="shared" si="13"/>
        <v>8361523322.01966</v>
      </c>
      <c r="EH48" s="437">
        <f t="shared" si="21"/>
        <v>0</v>
      </c>
      <c r="EI48" s="97">
        <f t="shared" si="10"/>
        <v>2041</v>
      </c>
    </row>
    <row r="49" spans="3:139" ht="16.2" thickBot="1" x14ac:dyDescent="0.35">
      <c r="C49" s="1" t="s">
        <v>368</v>
      </c>
      <c r="CY49" s="448" t="s">
        <v>369</v>
      </c>
      <c r="CZ49" s="940">
        <f>CZ48*DA49</f>
        <v>457669054602.76312</v>
      </c>
      <c r="DA49" s="653">
        <v>0.52</v>
      </c>
      <c r="DB49" s="1" t="s">
        <v>774</v>
      </c>
      <c r="DD49" s="497" t="s">
        <v>771</v>
      </c>
      <c r="DE49" s="97">
        <v>22</v>
      </c>
      <c r="DF49" s="1" t="s">
        <v>371</v>
      </c>
      <c r="DN49" s="452" t="s">
        <v>321</v>
      </c>
      <c r="DO49" s="81">
        <f t="shared" si="24"/>
        <v>2042</v>
      </c>
      <c r="DP49" s="25">
        <f t="shared" si="25"/>
        <v>143554843353975.91</v>
      </c>
      <c r="DQ49" s="453">
        <f t="shared" si="26"/>
        <v>2.5000000000000001E-2</v>
      </c>
      <c r="DR49" s="25">
        <f t="shared" si="27"/>
        <v>3588871083849.3979</v>
      </c>
      <c r="DT49" s="50"/>
      <c r="DU49" s="81">
        <f t="shared" si="19"/>
        <v>2042</v>
      </c>
      <c r="DV49" s="25">
        <f t="shared" si="22"/>
        <v>10737418.24</v>
      </c>
      <c r="DW49" s="183">
        <v>64</v>
      </c>
      <c r="DX49" s="292">
        <f t="shared" si="16"/>
        <v>687194767.36000001</v>
      </c>
      <c r="DY49" s="483"/>
      <c r="DZ49" s="454"/>
      <c r="EA49" s="25">
        <f t="shared" si="17"/>
        <v>0</v>
      </c>
      <c r="EC49" s="25">
        <f t="shared" si="7"/>
        <v>0</v>
      </c>
      <c r="ED49" s="25">
        <f t="shared" si="20"/>
        <v>10977936408.576</v>
      </c>
      <c r="EE49" s="453">
        <f t="shared" si="14"/>
        <v>0.125</v>
      </c>
      <c r="EF49" s="455">
        <f t="shared" si="11"/>
        <v>1372242051.072</v>
      </c>
      <c r="EG49" s="25">
        <f t="shared" si="13"/>
        <v>8361523322.01966</v>
      </c>
      <c r="EH49" s="437">
        <f t="shared" si="21"/>
        <v>0</v>
      </c>
      <c r="EI49" s="97">
        <f t="shared" si="10"/>
        <v>2042</v>
      </c>
    </row>
    <row r="50" spans="3:139" x14ac:dyDescent="0.3">
      <c r="C50" s="8"/>
      <c r="D50" s="9"/>
      <c r="E50" s="283" t="s">
        <v>373</v>
      </c>
      <c r="F50" s="9"/>
      <c r="G50" s="289" t="s">
        <v>268</v>
      </c>
      <c r="H50" s="285" t="s">
        <v>282</v>
      </c>
      <c r="I50" s="286" t="s">
        <v>272</v>
      </c>
      <c r="J50" s="287" t="s">
        <v>91</v>
      </c>
      <c r="K50" s="286" t="s">
        <v>374</v>
      </c>
      <c r="CZ50" s="461"/>
      <c r="DB50" s="1" t="s">
        <v>375</v>
      </c>
      <c r="DD50" s="497" t="s">
        <v>376</v>
      </c>
      <c r="DE50" s="166">
        <f>DE48/DE49</f>
        <v>1.5509704603675394</v>
      </c>
      <c r="DN50" s="452" t="s">
        <v>321</v>
      </c>
      <c r="DO50" s="81">
        <f t="shared" si="24"/>
        <v>2043</v>
      </c>
      <c r="DP50" s="25">
        <f t="shared" si="25"/>
        <v>147143714437825.31</v>
      </c>
      <c r="DQ50" s="453">
        <f t="shared" si="26"/>
        <v>2.5000000000000001E-2</v>
      </c>
      <c r="DR50" s="25">
        <f t="shared" si="27"/>
        <v>3678592860945.6328</v>
      </c>
      <c r="DT50" s="50"/>
      <c r="DU50" s="81">
        <f t="shared" si="19"/>
        <v>2043</v>
      </c>
      <c r="DV50" s="25">
        <f t="shared" si="22"/>
        <v>10737418.24</v>
      </c>
      <c r="DW50" s="183">
        <v>64</v>
      </c>
      <c r="DX50" s="292">
        <f t="shared" si="16"/>
        <v>687194767.36000001</v>
      </c>
      <c r="DY50" s="483"/>
      <c r="DZ50" s="454"/>
      <c r="EA50" s="25">
        <f t="shared" si="17"/>
        <v>0</v>
      </c>
      <c r="EC50" s="25">
        <f t="shared" si="7"/>
        <v>0</v>
      </c>
      <c r="ED50" s="25">
        <f t="shared" si="20"/>
        <v>10977936408.576</v>
      </c>
      <c r="EE50" s="453">
        <f t="shared" si="14"/>
        <v>0.125</v>
      </c>
      <c r="EF50" s="455">
        <f t="shared" si="11"/>
        <v>1372242051.072</v>
      </c>
      <c r="EG50" s="25">
        <f t="shared" si="13"/>
        <v>8361523322.01966</v>
      </c>
      <c r="EH50" s="437">
        <f t="shared" si="21"/>
        <v>0</v>
      </c>
      <c r="EI50" s="97">
        <f t="shared" si="10"/>
        <v>2043</v>
      </c>
    </row>
    <row r="51" spans="3:139" x14ac:dyDescent="0.3">
      <c r="C51" s="140"/>
      <c r="D51" s="13"/>
      <c r="E51" s="292">
        <f>E8</f>
        <v>36619470948.988693</v>
      </c>
      <c r="F51" s="13"/>
      <c r="G51" s="502" t="s">
        <v>377</v>
      </c>
      <c r="H51" s="503"/>
      <c r="I51" s="295"/>
      <c r="J51" s="296"/>
      <c r="K51" s="295"/>
      <c r="CZ51" s="504" t="s">
        <v>378</v>
      </c>
      <c r="DD51" s="461"/>
      <c r="DE51" s="51"/>
      <c r="DN51" s="452" t="s">
        <v>321</v>
      </c>
      <c r="DO51" s="81">
        <f t="shared" si="24"/>
        <v>2044</v>
      </c>
      <c r="DP51" s="25">
        <f t="shared" si="25"/>
        <v>150822307298770.94</v>
      </c>
      <c r="DQ51" s="453">
        <f t="shared" si="26"/>
        <v>2.5000000000000001E-2</v>
      </c>
      <c r="DR51" s="25">
        <f t="shared" si="27"/>
        <v>3770557682469.2734</v>
      </c>
      <c r="DT51" s="50"/>
      <c r="DU51" s="81">
        <f t="shared" si="19"/>
        <v>2044</v>
      </c>
      <c r="DV51" s="25">
        <f t="shared" si="22"/>
        <v>10737418.24</v>
      </c>
      <c r="DW51" s="183">
        <v>64</v>
      </c>
      <c r="DX51" s="292">
        <f t="shared" si="16"/>
        <v>687194767.36000001</v>
      </c>
      <c r="DY51" s="483"/>
      <c r="DZ51" s="454"/>
      <c r="EA51" s="25">
        <f t="shared" si="17"/>
        <v>0</v>
      </c>
      <c r="EC51" s="25">
        <f t="shared" si="7"/>
        <v>0</v>
      </c>
      <c r="ED51" s="25">
        <f t="shared" si="20"/>
        <v>10977936408.576</v>
      </c>
      <c r="EE51" s="453">
        <f t="shared" si="14"/>
        <v>0.125</v>
      </c>
      <c r="EF51" s="455">
        <f t="shared" si="11"/>
        <v>1372242051.072</v>
      </c>
      <c r="EG51" s="25">
        <f t="shared" si="13"/>
        <v>8361523322.01966</v>
      </c>
      <c r="EH51" s="437">
        <f t="shared" si="21"/>
        <v>0</v>
      </c>
      <c r="EI51" s="97">
        <f t="shared" si="10"/>
        <v>2044</v>
      </c>
    </row>
    <row r="52" spans="3:139" ht="16.2" thickBot="1" x14ac:dyDescent="0.35">
      <c r="C52" s="140"/>
      <c r="D52" s="13"/>
      <c r="E52" s="13"/>
      <c r="F52" s="307"/>
      <c r="G52" s="307" t="s">
        <v>288</v>
      </c>
      <c r="H52" s="13"/>
      <c r="I52" s="308" t="s">
        <v>289</v>
      </c>
      <c r="J52" s="140"/>
      <c r="K52" s="15"/>
      <c r="CZ52" s="504" t="s">
        <v>512</v>
      </c>
      <c r="DB52" s="654" t="s">
        <v>380</v>
      </c>
      <c r="DD52" s="497" t="s">
        <v>381</v>
      </c>
      <c r="DE52" s="51"/>
      <c r="DN52" s="452" t="s">
        <v>321</v>
      </c>
      <c r="DO52" s="81">
        <f t="shared" si="24"/>
        <v>2045</v>
      </c>
      <c r="DP52" s="25">
        <f t="shared" si="25"/>
        <v>154592864981240.22</v>
      </c>
      <c r="DQ52" s="453">
        <f t="shared" si="26"/>
        <v>2.5000000000000001E-2</v>
      </c>
      <c r="DR52" s="25">
        <f t="shared" si="27"/>
        <v>3864821624531.0059</v>
      </c>
      <c r="DT52" s="50"/>
      <c r="DU52" s="81">
        <f t="shared" si="19"/>
        <v>2045</v>
      </c>
      <c r="DV52" s="25">
        <f t="shared" si="22"/>
        <v>10737418.24</v>
      </c>
      <c r="DW52" s="183">
        <v>64</v>
      </c>
      <c r="DX52" s="292">
        <f t="shared" si="16"/>
        <v>687194767.36000001</v>
      </c>
      <c r="DY52" s="483"/>
      <c r="DZ52" s="454"/>
      <c r="EA52" s="25">
        <f t="shared" si="17"/>
        <v>0</v>
      </c>
      <c r="EC52" s="25">
        <f t="shared" si="7"/>
        <v>0</v>
      </c>
      <c r="ED52" s="25">
        <f t="shared" si="20"/>
        <v>10977936408.576</v>
      </c>
      <c r="EE52" s="453">
        <f t="shared" si="14"/>
        <v>0.125</v>
      </c>
      <c r="EF52" s="455">
        <f t="shared" si="11"/>
        <v>1372242051.072</v>
      </c>
      <c r="EG52" s="25">
        <f t="shared" si="13"/>
        <v>8361523322.01966</v>
      </c>
      <c r="EH52" s="437">
        <f t="shared" si="21"/>
        <v>0</v>
      </c>
      <c r="EI52" s="97">
        <f t="shared" si="10"/>
        <v>2045</v>
      </c>
    </row>
    <row r="53" spans="3:139" ht="16.2" thickBot="1" x14ac:dyDescent="0.35">
      <c r="C53" s="140"/>
      <c r="D53" s="13"/>
      <c r="E53" s="13"/>
      <c r="F53" s="315">
        <v>0.25</v>
      </c>
      <c r="G53" s="312">
        <f>E57*F53</f>
        <v>508797328.29557794</v>
      </c>
      <c r="H53" s="313">
        <v>0.5</v>
      </c>
      <c r="I53" s="312">
        <f>G53*H53</f>
        <v>254398664.14778897</v>
      </c>
      <c r="J53" s="313">
        <v>0</v>
      </c>
      <c r="K53" s="314">
        <f>I53*J53</f>
        <v>0</v>
      </c>
      <c r="CX53" s="507">
        <f>DA53</f>
        <v>2048</v>
      </c>
      <c r="CY53" s="508" t="s">
        <v>382</v>
      </c>
      <c r="CZ53" s="655">
        <f>DB53*DA53</f>
        <v>43980465111.040001</v>
      </c>
      <c r="DA53" s="510">
        <v>2048</v>
      </c>
      <c r="DB53" s="655">
        <f>'[1]POP Dimensions'!J15</f>
        <v>21474836.48</v>
      </c>
      <c r="DC53" s="461"/>
      <c r="DD53" s="497" t="s">
        <v>383</v>
      </c>
      <c r="DE53" s="230">
        <v>0.17</v>
      </c>
      <c r="DF53" s="1" t="s">
        <v>773</v>
      </c>
      <c r="DN53" s="452" t="s">
        <v>321</v>
      </c>
      <c r="DO53" s="81">
        <f t="shared" si="24"/>
        <v>2046</v>
      </c>
      <c r="DP53" s="25">
        <f t="shared" si="25"/>
        <v>158457686605771.22</v>
      </c>
      <c r="DQ53" s="453">
        <f t="shared" si="26"/>
        <v>2.5000000000000001E-2</v>
      </c>
      <c r="DR53" s="25">
        <f t="shared" si="27"/>
        <v>3961442165144.2808</v>
      </c>
      <c r="DT53" s="50"/>
      <c r="DU53" s="81">
        <f t="shared" si="19"/>
        <v>2046</v>
      </c>
      <c r="DV53" s="25">
        <f t="shared" si="22"/>
        <v>10737418.24</v>
      </c>
      <c r="DW53" s="183">
        <v>64</v>
      </c>
      <c r="DX53" s="292">
        <f t="shared" si="16"/>
        <v>687194767.36000001</v>
      </c>
      <c r="DY53" s="483"/>
      <c r="DZ53" s="454"/>
      <c r="EA53" s="25">
        <f t="shared" si="17"/>
        <v>0</v>
      </c>
      <c r="EC53" s="25">
        <f t="shared" si="7"/>
        <v>0</v>
      </c>
      <c r="ED53" s="25">
        <f t="shared" si="20"/>
        <v>10977936408.576</v>
      </c>
      <c r="EE53" s="453">
        <f t="shared" si="14"/>
        <v>0.125</v>
      </c>
      <c r="EF53" s="455">
        <f t="shared" si="11"/>
        <v>1372242051.072</v>
      </c>
      <c r="EG53" s="25">
        <f t="shared" si="13"/>
        <v>8361523322.01966</v>
      </c>
      <c r="EH53" s="437">
        <f t="shared" si="21"/>
        <v>0</v>
      </c>
      <c r="EI53" s="97">
        <f t="shared" si="10"/>
        <v>2046</v>
      </c>
    </row>
    <row r="54" spans="3:139" ht="16.2" thickBot="1" x14ac:dyDescent="0.35">
      <c r="C54" s="140"/>
      <c r="D54" s="13"/>
      <c r="E54" s="13"/>
      <c r="F54" s="327"/>
      <c r="G54" s="321" t="s">
        <v>295</v>
      </c>
      <c r="H54" s="13"/>
      <c r="I54" s="322" t="s">
        <v>296</v>
      </c>
      <c r="J54" s="140"/>
      <c r="K54" s="15"/>
      <c r="CX54" s="508"/>
      <c r="CZ54" s="265" t="s">
        <v>266</v>
      </c>
      <c r="DA54" s="651"/>
      <c r="DB54" s="456" t="s">
        <v>385</v>
      </c>
      <c r="DD54" s="516"/>
      <c r="DE54" s="51"/>
      <c r="DN54" s="452" t="s">
        <v>321</v>
      </c>
      <c r="DO54" s="81">
        <f t="shared" si="24"/>
        <v>2047</v>
      </c>
      <c r="DP54" s="25">
        <f t="shared" si="25"/>
        <v>162419128770915.5</v>
      </c>
      <c r="DQ54" s="453">
        <f t="shared" si="26"/>
        <v>2.5000000000000001E-2</v>
      </c>
      <c r="DR54" s="25">
        <f t="shared" si="27"/>
        <v>4060478219272.8877</v>
      </c>
      <c r="DT54" s="50"/>
      <c r="DU54" s="81">
        <f t="shared" si="19"/>
        <v>2047</v>
      </c>
      <c r="DV54" s="25">
        <f t="shared" si="22"/>
        <v>10737418.24</v>
      </c>
      <c r="DW54" s="183">
        <v>64</v>
      </c>
      <c r="DX54" s="292">
        <f t="shared" si="16"/>
        <v>687194767.36000001</v>
      </c>
      <c r="DY54" s="483"/>
      <c r="DZ54" s="454"/>
      <c r="EA54" s="25">
        <f t="shared" si="17"/>
        <v>0</v>
      </c>
      <c r="EC54" s="25">
        <f t="shared" si="7"/>
        <v>0</v>
      </c>
      <c r="ED54" s="25">
        <f t="shared" si="20"/>
        <v>10977936408.576</v>
      </c>
      <c r="EE54" s="453">
        <f t="shared" si="14"/>
        <v>0.125</v>
      </c>
      <c r="EF54" s="455">
        <f t="shared" si="11"/>
        <v>1372242051.072</v>
      </c>
      <c r="EG54" s="25">
        <f t="shared" si="13"/>
        <v>8361523322.01966</v>
      </c>
      <c r="EH54" s="437">
        <f t="shared" si="21"/>
        <v>0</v>
      </c>
      <c r="EI54" s="97">
        <f t="shared" si="10"/>
        <v>2047</v>
      </c>
    </row>
    <row r="55" spans="3:139" ht="16.2" thickBot="1" x14ac:dyDescent="0.35">
      <c r="C55" s="140"/>
      <c r="D55" s="13"/>
      <c r="E55" s="13"/>
      <c r="F55" s="327">
        <v>0.25</v>
      </c>
      <c r="G55" s="324">
        <f>E57*F55</f>
        <v>508797328.29557794</v>
      </c>
      <c r="H55" s="325">
        <v>0.9</v>
      </c>
      <c r="I55" s="324">
        <f>G55*H55</f>
        <v>457917595.46602017</v>
      </c>
      <c r="J55" s="325">
        <v>0</v>
      </c>
      <c r="K55" s="326">
        <f>I55*J55</f>
        <v>0</v>
      </c>
      <c r="CX55" s="461"/>
      <c r="CZ55" s="517" t="s">
        <v>386</v>
      </c>
      <c r="DA55" s="651"/>
      <c r="DB55" s="439"/>
      <c r="DD55" s="497" t="s">
        <v>383</v>
      </c>
      <c r="DE55" s="230">
        <v>0.17</v>
      </c>
      <c r="DF55" s="43">
        <f>DE55</f>
        <v>0.17</v>
      </c>
      <c r="DN55" s="452" t="s">
        <v>321</v>
      </c>
      <c r="DO55" s="81">
        <f t="shared" si="24"/>
        <v>2048</v>
      </c>
      <c r="DP55" s="25">
        <f t="shared" si="25"/>
        <v>166479606990188.38</v>
      </c>
      <c r="DQ55" s="453">
        <f t="shared" si="26"/>
        <v>2.5000000000000001E-2</v>
      </c>
      <c r="DR55" s="25">
        <f t="shared" si="27"/>
        <v>4161990174754.7095</v>
      </c>
      <c r="DS55" s="433" t="s">
        <v>387</v>
      </c>
      <c r="DT55" s="50"/>
      <c r="DU55" s="81">
        <f t="shared" si="19"/>
        <v>2048</v>
      </c>
      <c r="DV55" s="25">
        <f t="shared" si="22"/>
        <v>10737418.24</v>
      </c>
      <c r="DW55" s="183">
        <v>64</v>
      </c>
      <c r="DX55" s="292">
        <f t="shared" si="16"/>
        <v>687194767.36000001</v>
      </c>
      <c r="DY55" s="483"/>
      <c r="DZ55" s="454"/>
      <c r="EA55" s="25">
        <f t="shared" si="17"/>
        <v>0</v>
      </c>
      <c r="EC55" s="25">
        <f t="shared" si="7"/>
        <v>0</v>
      </c>
      <c r="ED55" s="25">
        <f t="shared" si="20"/>
        <v>10977936408.576</v>
      </c>
      <c r="EE55" s="453">
        <f t="shared" si="14"/>
        <v>0.125</v>
      </c>
      <c r="EF55" s="455">
        <f t="shared" si="11"/>
        <v>1372242051.072</v>
      </c>
      <c r="EG55" s="25">
        <f t="shared" si="13"/>
        <v>8361523322.01966</v>
      </c>
      <c r="EH55" s="437">
        <f t="shared" si="21"/>
        <v>0</v>
      </c>
      <c r="EI55" s="97">
        <f t="shared" si="10"/>
        <v>2048</v>
      </c>
    </row>
    <row r="56" spans="3:139" ht="18.600000000000001" thickBot="1" x14ac:dyDescent="0.4">
      <c r="C56" s="140"/>
      <c r="D56" s="13"/>
      <c r="E56" s="13"/>
      <c r="F56" s="331"/>
      <c r="G56" s="331" t="s">
        <v>297</v>
      </c>
      <c r="H56" s="13"/>
      <c r="I56" s="332" t="s">
        <v>298</v>
      </c>
      <c r="J56" s="140"/>
      <c r="K56" s="15"/>
      <c r="S56" s="46"/>
      <c r="CX56" s="461"/>
      <c r="CZ56" s="275">
        <f>CZ48-CZ53</f>
        <v>836152332201.96594</v>
      </c>
      <c r="DA56" s="439"/>
      <c r="DB56" s="439"/>
      <c r="DC56" s="439"/>
      <c r="DD56" s="497" t="s">
        <v>772</v>
      </c>
      <c r="DE56" s="938">
        <f>DF58</f>
        <v>9.1233556492208194</v>
      </c>
      <c r="DF56" s="519" t="s">
        <v>389</v>
      </c>
      <c r="DG56" s="519"/>
      <c r="DH56" s="457"/>
      <c r="DI56" s="457"/>
      <c r="DJ56" s="58"/>
      <c r="DK56" s="58"/>
      <c r="DL56" s="58"/>
      <c r="DM56" s="58"/>
      <c r="DS56" s="1"/>
      <c r="DY56" s="520">
        <f>SUM(DY22:DY55)</f>
        <v>15.975</v>
      </c>
      <c r="DZ56" s="520">
        <f>SUM(DZ22:DZ55)</f>
        <v>0</v>
      </c>
    </row>
    <row r="57" spans="3:139" ht="16.8" thickTop="1" thickBot="1" x14ac:dyDescent="0.35">
      <c r="C57" s="333" t="s">
        <v>299</v>
      </c>
      <c r="D57" s="521">
        <f>E57/E51</f>
        <v>5.5576698964803502E-2</v>
      </c>
      <c r="E57" s="335">
        <f>E14</f>
        <v>2035189313.1823118</v>
      </c>
      <c r="F57" s="339">
        <v>0.5</v>
      </c>
      <c r="G57" s="335">
        <f>E57*F57</f>
        <v>1017594656.5911559</v>
      </c>
      <c r="H57" s="337">
        <v>0.95</v>
      </c>
      <c r="I57" s="335">
        <f>G57*H57</f>
        <v>966714923.76159799</v>
      </c>
      <c r="J57" s="337">
        <v>0</v>
      </c>
      <c r="K57" s="338">
        <f>I57*J57</f>
        <v>0</v>
      </c>
      <c r="S57" s="46"/>
      <c r="T57" s="439"/>
      <c r="U57" s="439"/>
      <c r="V57" s="439"/>
      <c r="W57" s="439"/>
      <c r="X57" s="439"/>
      <c r="Y57" s="439"/>
      <c r="Z57" s="439"/>
      <c r="AA57" s="439"/>
      <c r="AB57" s="439"/>
      <c r="AC57" s="439"/>
      <c r="AD57" s="439"/>
      <c r="AE57" s="439"/>
      <c r="AF57" s="439"/>
      <c r="AG57" s="439"/>
      <c r="AH57" s="439"/>
      <c r="AI57" s="439"/>
      <c r="AJ57" s="439"/>
      <c r="AK57" s="439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39"/>
      <c r="AZ57" s="439"/>
      <c r="BA57" s="439"/>
      <c r="BB57" s="439"/>
      <c r="BC57" s="439"/>
      <c r="BD57" s="439"/>
      <c r="BE57" s="439"/>
      <c r="BF57" s="439"/>
      <c r="BG57" s="439"/>
      <c r="BH57" s="439"/>
      <c r="BI57" s="439"/>
      <c r="BJ57" s="439"/>
      <c r="BK57" s="439"/>
      <c r="BL57" s="439"/>
      <c r="BM57" s="439"/>
      <c r="BN57" s="439"/>
      <c r="BO57" s="439"/>
      <c r="BP57" s="439"/>
      <c r="BQ57" s="439"/>
      <c r="BR57" s="439"/>
      <c r="BS57" s="439"/>
      <c r="BT57" s="439"/>
      <c r="BU57" s="439"/>
      <c r="BV57" s="439"/>
      <c r="BW57" s="439"/>
      <c r="BX57" s="439"/>
      <c r="BY57" s="439"/>
      <c r="BZ57" s="439"/>
      <c r="CA57" s="439"/>
      <c r="CB57" s="439"/>
      <c r="CC57" s="439"/>
      <c r="CD57" s="439"/>
      <c r="CE57" s="439"/>
      <c r="CF57" s="439"/>
      <c r="CG57" s="439"/>
      <c r="CH57" s="439"/>
      <c r="CI57" s="439"/>
      <c r="CJ57" s="439"/>
      <c r="CK57" s="439"/>
      <c r="CL57" s="439"/>
      <c r="CM57" s="439"/>
      <c r="CN57" s="439"/>
      <c r="CO57" s="439"/>
      <c r="CP57" s="439"/>
      <c r="CQ57" s="439"/>
      <c r="CR57" s="439"/>
      <c r="CS57" s="439"/>
      <c r="CT57" s="439"/>
      <c r="CU57" s="439"/>
      <c r="CV57" s="439"/>
      <c r="CW57" s="439"/>
      <c r="CX57" s="456"/>
      <c r="CY57" s="522" t="s">
        <v>390</v>
      </c>
      <c r="CZ57" s="523"/>
      <c r="DA57" s="439"/>
      <c r="DB57" s="61" t="s">
        <v>390</v>
      </c>
      <c r="DC57" s="58"/>
      <c r="DD57" s="497" t="s">
        <v>376</v>
      </c>
      <c r="DE57" s="166">
        <f>DE50</f>
        <v>1.5509704603675394</v>
      </c>
      <c r="DF57" s="44">
        <f>DE57</f>
        <v>1.5509704603675394</v>
      </c>
      <c r="EC57" s="51" t="s">
        <v>307</v>
      </c>
      <c r="ED57" s="51"/>
      <c r="EE57" s="51" t="s">
        <v>309</v>
      </c>
      <c r="EF57" s="51"/>
      <c r="EG57" s="51"/>
    </row>
    <row r="58" spans="3:139" x14ac:dyDescent="0.3">
      <c r="C58" s="341"/>
      <c r="D58" s="342"/>
      <c r="E58" s="345"/>
      <c r="F58" s="390"/>
      <c r="G58" s="345"/>
      <c r="H58" s="13"/>
      <c r="I58" s="15"/>
      <c r="J58" s="140"/>
      <c r="K58" s="15"/>
      <c r="S58" s="46"/>
      <c r="T58" s="439"/>
      <c r="U58" s="439"/>
      <c r="V58" s="439"/>
      <c r="W58" s="439"/>
      <c r="X58" s="439"/>
      <c r="Y58" s="439"/>
      <c r="Z58" s="439"/>
      <c r="AA58" s="439"/>
      <c r="AB58" s="439"/>
      <c r="AC58" s="439"/>
      <c r="AD58" s="439"/>
      <c r="AE58" s="439"/>
      <c r="AF58" s="439"/>
      <c r="AG58" s="439"/>
      <c r="AH58" s="439"/>
      <c r="AI58" s="439"/>
      <c r="AJ58" s="439"/>
      <c r="AK58" s="439"/>
      <c r="AL58" s="439"/>
      <c r="AM58" s="439"/>
      <c r="AN58" s="439"/>
      <c r="AO58" s="439"/>
      <c r="AP58" s="439"/>
      <c r="AQ58" s="439"/>
      <c r="AR58" s="439"/>
      <c r="AS58" s="439"/>
      <c r="AT58" s="439"/>
      <c r="AU58" s="439"/>
      <c r="AV58" s="439"/>
      <c r="AW58" s="439"/>
      <c r="AX58" s="439"/>
      <c r="AY58" s="439"/>
      <c r="AZ58" s="439"/>
      <c r="BA58" s="439"/>
      <c r="BB58" s="439"/>
      <c r="BC58" s="439"/>
      <c r="BD58" s="439"/>
      <c r="BE58" s="439"/>
      <c r="BF58" s="439"/>
      <c r="BG58" s="439"/>
      <c r="BH58" s="439"/>
      <c r="BI58" s="439"/>
      <c r="BJ58" s="439"/>
      <c r="BK58" s="439"/>
      <c r="BL58" s="439"/>
      <c r="BM58" s="439"/>
      <c r="BN58" s="439"/>
      <c r="BO58" s="439"/>
      <c r="BP58" s="439"/>
      <c r="BQ58" s="439"/>
      <c r="BR58" s="439"/>
      <c r="BS58" s="439"/>
      <c r="BT58" s="439"/>
      <c r="BU58" s="439"/>
      <c r="BV58" s="439"/>
      <c r="BW58" s="439"/>
      <c r="BX58" s="439"/>
      <c r="BY58" s="439"/>
      <c r="BZ58" s="439"/>
      <c r="CA58" s="439"/>
      <c r="CB58" s="439"/>
      <c r="CC58" s="439"/>
      <c r="CD58" s="439"/>
      <c r="CE58" s="439"/>
      <c r="CF58" s="439"/>
      <c r="CG58" s="439"/>
      <c r="CH58" s="439"/>
      <c r="CI58" s="439"/>
      <c r="CJ58" s="439"/>
      <c r="CK58" s="439"/>
      <c r="CL58" s="439"/>
      <c r="CM58" s="439"/>
      <c r="CN58" s="439"/>
      <c r="CO58" s="439"/>
      <c r="CP58" s="439"/>
      <c r="CQ58" s="439"/>
      <c r="CR58" s="439"/>
      <c r="CS58" s="439"/>
      <c r="CT58" s="439"/>
      <c r="CU58" s="439"/>
      <c r="CV58" s="439"/>
      <c r="CW58" s="439"/>
      <c r="CX58" s="456"/>
      <c r="CY58" s="522" t="s">
        <v>391</v>
      </c>
      <c r="CZ58" s="525">
        <f>CZ56*DA58</f>
        <v>8361523322.01966</v>
      </c>
      <c r="DA58" s="526">
        <v>0.01</v>
      </c>
      <c r="DB58" s="527" t="s">
        <v>392</v>
      </c>
      <c r="DC58" s="528"/>
      <c r="DD58" s="461"/>
      <c r="DE58" s="50"/>
      <c r="DF58" s="1">
        <f>DF57/DF55</f>
        <v>9.1233556492208194</v>
      </c>
      <c r="EC58" s="51" t="s">
        <v>313</v>
      </c>
      <c r="ED58" s="51"/>
      <c r="EE58" s="51" t="s">
        <v>314</v>
      </c>
      <c r="EF58" s="51"/>
      <c r="EG58" s="51"/>
    </row>
    <row r="59" spans="3:139" ht="16.2" thickBot="1" x14ac:dyDescent="0.35">
      <c r="C59" s="341"/>
      <c r="D59" s="342"/>
      <c r="E59" s="345"/>
      <c r="F59" s="390"/>
      <c r="G59" s="348" t="s">
        <v>300</v>
      </c>
      <c r="H59" s="349"/>
      <c r="I59" s="348" t="s">
        <v>300</v>
      </c>
      <c r="J59" s="350"/>
      <c r="K59" s="351"/>
      <c r="S59" s="46"/>
      <c r="T59" s="439"/>
      <c r="U59" s="439"/>
      <c r="V59" s="439"/>
      <c r="W59" s="439"/>
      <c r="X59" s="439"/>
      <c r="Y59" s="529"/>
      <c r="Z59" s="529"/>
      <c r="AA59" s="529"/>
      <c r="AB59" s="529"/>
      <c r="AC59" s="228"/>
      <c r="AD59" s="529"/>
      <c r="AE59" s="529"/>
      <c r="AF59" s="529"/>
      <c r="AG59" s="529"/>
      <c r="AH59" s="529"/>
      <c r="AI59" s="529"/>
      <c r="AJ59" s="529"/>
      <c r="AK59" s="529"/>
      <c r="AL59" s="529"/>
      <c r="AM59" s="529"/>
      <c r="AN59" s="529"/>
      <c r="AO59" s="529"/>
      <c r="AP59" s="529"/>
      <c r="AQ59" s="529"/>
      <c r="AR59" s="529"/>
      <c r="AS59" s="529"/>
      <c r="AT59" s="529"/>
      <c r="AU59" s="529"/>
      <c r="AV59" s="529"/>
      <c r="AW59" s="529"/>
      <c r="AX59" s="529"/>
      <c r="AY59" s="529"/>
      <c r="AZ59" s="529"/>
      <c r="BA59" s="529"/>
      <c r="BB59" s="529"/>
      <c r="BC59" s="529"/>
      <c r="BD59" s="529"/>
      <c r="BE59" s="529"/>
      <c r="BF59" s="529"/>
      <c r="BG59" s="529"/>
      <c r="BH59" s="529"/>
      <c r="BI59" s="529"/>
      <c r="BJ59" s="529"/>
      <c r="BK59" s="529"/>
      <c r="BL59" s="529"/>
      <c r="BM59" s="529"/>
      <c r="BN59" s="529"/>
      <c r="BO59" s="529"/>
      <c r="BP59" s="529"/>
      <c r="BQ59" s="529"/>
      <c r="BR59" s="529"/>
      <c r="BS59" s="529"/>
      <c r="BT59" s="529"/>
      <c r="BU59" s="529"/>
      <c r="BV59" s="529"/>
      <c r="BW59" s="529"/>
      <c r="BX59" s="529"/>
      <c r="BY59" s="529"/>
      <c r="BZ59" s="529"/>
      <c r="CA59" s="529"/>
      <c r="CB59" s="529"/>
      <c r="CC59" s="529"/>
      <c r="CD59" s="529"/>
      <c r="CE59" s="529"/>
      <c r="CF59" s="529"/>
      <c r="CG59" s="529"/>
      <c r="CH59" s="529"/>
      <c r="CI59" s="529"/>
      <c r="CJ59" s="529"/>
      <c r="CK59" s="529"/>
      <c r="CL59" s="529"/>
      <c r="CM59" s="529"/>
      <c r="CN59" s="529"/>
      <c r="CO59" s="529"/>
      <c r="CP59" s="529"/>
      <c r="CQ59" s="529"/>
      <c r="CR59" s="529"/>
      <c r="CS59" s="529"/>
      <c r="CT59" s="529"/>
      <c r="CU59" s="529"/>
      <c r="CV59" s="50"/>
      <c r="CW59" s="475"/>
      <c r="CX59" s="530"/>
      <c r="CY59" s="531" t="s">
        <v>393</v>
      </c>
      <c r="CZ59" s="532">
        <f>CZ56*DA59</f>
        <v>16723046644.03932</v>
      </c>
      <c r="DA59" s="533">
        <v>0.02</v>
      </c>
      <c r="DB59" s="292" t="s">
        <v>394</v>
      </c>
      <c r="DC59" s="300"/>
      <c r="DD59" s="461"/>
      <c r="DE59" s="50"/>
      <c r="DJ59" s="43"/>
    </row>
    <row r="60" spans="3:139" ht="16.2" thickBot="1" x14ac:dyDescent="0.35">
      <c r="C60" s="355" t="s">
        <v>189</v>
      </c>
      <c r="D60" s="534">
        <f>100%-D57-D63</f>
        <v>0.78125</v>
      </c>
      <c r="E60" s="357">
        <f>E51*D60</f>
        <v>28608961678.897415</v>
      </c>
      <c r="F60" s="361">
        <v>1</v>
      </c>
      <c r="G60" s="357">
        <f>E60*F60</f>
        <v>28608961678.897415</v>
      </c>
      <c r="H60" s="359">
        <v>0.9</v>
      </c>
      <c r="I60" s="357">
        <f>G60*H60</f>
        <v>25748065511.007675</v>
      </c>
      <c r="J60" s="359">
        <v>0</v>
      </c>
      <c r="K60" s="360">
        <f>I60*J60</f>
        <v>0</v>
      </c>
      <c r="S60" s="46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28"/>
      <c r="BU60" s="228"/>
      <c r="BV60" s="228"/>
      <c r="BW60" s="228"/>
      <c r="BX60" s="228"/>
      <c r="BY60" s="228"/>
      <c r="BZ60" s="228"/>
      <c r="CA60" s="228"/>
      <c r="CB60" s="228"/>
      <c r="CC60" s="228"/>
      <c r="CD60" s="228"/>
      <c r="CE60" s="228"/>
      <c r="CF60" s="228"/>
      <c r="CG60" s="228"/>
      <c r="CH60" s="228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50"/>
      <c r="CW60" s="50"/>
      <c r="CX60" s="461"/>
      <c r="CY60" s="531" t="s">
        <v>395</v>
      </c>
      <c r="CZ60" s="532">
        <f>CZ56*DA60</f>
        <v>33446093288.07864</v>
      </c>
      <c r="DA60" s="533">
        <v>0.04</v>
      </c>
      <c r="DB60" s="292" t="s">
        <v>396</v>
      </c>
      <c r="DC60" s="300"/>
      <c r="DD60" s="461"/>
      <c r="DE60" s="933">
        <f>DE32+DE47</f>
        <v>471082036588.66785</v>
      </c>
      <c r="DF60" s="934" t="s">
        <v>397</v>
      </c>
      <c r="DS60" s="1"/>
      <c r="DW60" s="1"/>
      <c r="EH60" s="1"/>
      <c r="EI60" s="1"/>
    </row>
    <row r="61" spans="3:139" x14ac:dyDescent="0.3">
      <c r="C61" s="365"/>
      <c r="D61" s="366"/>
      <c r="E61" s="367"/>
      <c r="F61" s="13"/>
      <c r="G61" s="13"/>
      <c r="H61" s="13"/>
      <c r="I61" s="15"/>
      <c r="J61" s="140"/>
      <c r="K61" s="15"/>
      <c r="S61" s="46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28"/>
      <c r="BU61" s="228"/>
      <c r="BV61" s="228"/>
      <c r="BW61" s="228"/>
      <c r="BX61" s="228"/>
      <c r="BY61" s="228"/>
      <c r="BZ61" s="228"/>
      <c r="CA61" s="228"/>
      <c r="CB61" s="228"/>
      <c r="CC61" s="228"/>
      <c r="CD61" s="228"/>
      <c r="CE61" s="228"/>
      <c r="CF61" s="228"/>
      <c r="CG61" s="228"/>
      <c r="CH61" s="228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50"/>
      <c r="CW61" s="475"/>
      <c r="CX61" s="508"/>
      <c r="CY61" s="531" t="s">
        <v>398</v>
      </c>
      <c r="CZ61" s="532">
        <f>CZ56*DA61</f>
        <v>50169139932.117958</v>
      </c>
      <c r="DA61" s="533">
        <v>0.06</v>
      </c>
      <c r="DB61" s="292" t="s">
        <v>399</v>
      </c>
      <c r="DC61" s="300"/>
      <c r="DD61" s="439"/>
      <c r="DE61" s="2">
        <v>2039</v>
      </c>
      <c r="DF61" s="2">
        <v>2039</v>
      </c>
    </row>
    <row r="62" spans="3:139" ht="16.2" thickBot="1" x14ac:dyDescent="0.35">
      <c r="C62" s="140"/>
      <c r="D62" s="167"/>
      <c r="E62" s="369"/>
      <c r="F62" s="374"/>
      <c r="G62" s="374" t="s">
        <v>97</v>
      </c>
      <c r="H62" s="13"/>
      <c r="I62" s="375" t="s">
        <v>312</v>
      </c>
      <c r="J62" s="140"/>
      <c r="K62" s="15"/>
      <c r="S62" s="46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  <c r="AL62" s="228"/>
      <c r="AM62" s="228"/>
      <c r="AN62" s="228"/>
      <c r="AO62" s="228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28"/>
      <c r="BU62" s="228"/>
      <c r="BV62" s="228"/>
      <c r="BW62" s="228"/>
      <c r="BX62" s="228"/>
      <c r="BY62" s="228"/>
      <c r="BZ62" s="228"/>
      <c r="CA62" s="228"/>
      <c r="CB62" s="228"/>
      <c r="CC62" s="228"/>
      <c r="CD62" s="228"/>
      <c r="CE62" s="228"/>
      <c r="CF62" s="228"/>
      <c r="CG62" s="228"/>
      <c r="CH62" s="228"/>
      <c r="CI62" s="228"/>
      <c r="CJ62" s="228"/>
      <c r="CK62" s="228"/>
      <c r="CL62" s="228"/>
      <c r="CM62" s="228"/>
      <c r="CN62" s="228"/>
      <c r="CO62" s="228"/>
      <c r="CP62" s="228"/>
      <c r="CQ62" s="228"/>
      <c r="CR62" s="228"/>
      <c r="CS62" s="228"/>
      <c r="CT62" s="228"/>
      <c r="CU62" s="228"/>
      <c r="CV62" s="50"/>
      <c r="CW62" s="50"/>
      <c r="CX62" s="461"/>
      <c r="CY62" s="531" t="s">
        <v>400</v>
      </c>
      <c r="CZ62" s="532">
        <f>CZ56*DA62</f>
        <v>75253709898.176926</v>
      </c>
      <c r="DA62" s="533">
        <v>0.09</v>
      </c>
      <c r="DB62" s="475" t="s">
        <v>401</v>
      </c>
      <c r="DC62" s="300"/>
      <c r="DD62" s="439"/>
      <c r="DE62" s="25">
        <f>DF47</f>
        <v>133304942973178.83</v>
      </c>
      <c r="DF62" s="51" t="s">
        <v>762</v>
      </c>
    </row>
    <row r="63" spans="3:139" ht="16.2" thickBot="1" x14ac:dyDescent="0.35">
      <c r="C63" s="379" t="s">
        <v>317</v>
      </c>
      <c r="D63" s="535">
        <f>E63/E51</f>
        <v>0.16317330103519651</v>
      </c>
      <c r="E63" s="381">
        <f>E21</f>
        <v>5975319956.9089651</v>
      </c>
      <c r="F63" s="385">
        <v>0.3</v>
      </c>
      <c r="G63" s="381">
        <f>E63*F63</f>
        <v>1792595987.0726895</v>
      </c>
      <c r="H63" s="383">
        <v>0.9</v>
      </c>
      <c r="I63" s="381">
        <f>G63*H63</f>
        <v>1613336388.3654206</v>
      </c>
      <c r="J63" s="383">
        <v>0</v>
      </c>
      <c r="K63" s="384">
        <f>I63*J63</f>
        <v>0</v>
      </c>
      <c r="S63" s="46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28"/>
      <c r="BU63" s="228"/>
      <c r="BV63" s="228"/>
      <c r="BW63" s="228"/>
      <c r="BX63" s="228"/>
      <c r="BY63" s="228"/>
      <c r="BZ63" s="228"/>
      <c r="CA63" s="228"/>
      <c r="CB63" s="228"/>
      <c r="CC63" s="228"/>
      <c r="CD63" s="228"/>
      <c r="CE63" s="228"/>
      <c r="CF63" s="228"/>
      <c r="CG63" s="228"/>
      <c r="CH63" s="228"/>
      <c r="CI63" s="228"/>
      <c r="CJ63" s="228"/>
      <c r="CK63" s="228"/>
      <c r="CL63" s="228"/>
      <c r="CM63" s="228"/>
      <c r="CN63" s="228"/>
      <c r="CO63" s="228"/>
      <c r="CP63" s="228"/>
      <c r="CQ63" s="228"/>
      <c r="CR63" s="228"/>
      <c r="CS63" s="228"/>
      <c r="CT63" s="228"/>
      <c r="CU63" s="536"/>
      <c r="CV63" s="475"/>
      <c r="CW63" s="475"/>
      <c r="CX63" s="508"/>
      <c r="CY63" s="531" t="s">
        <v>402</v>
      </c>
      <c r="CZ63" s="532">
        <f>CZ56*DA63</f>
        <v>33446093288.07864</v>
      </c>
      <c r="DA63" s="533">
        <v>0.04</v>
      </c>
      <c r="DB63" s="475" t="s">
        <v>5</v>
      </c>
      <c r="DC63" s="300"/>
      <c r="DD63" s="439"/>
    </row>
    <row r="64" spans="3:139" ht="19.2" thickBot="1" x14ac:dyDescent="0.5">
      <c r="C64" s="341"/>
      <c r="D64" s="537"/>
      <c r="E64" s="345"/>
      <c r="F64" s="403"/>
      <c r="G64" s="389" t="s">
        <v>318</v>
      </c>
      <c r="H64" s="390"/>
      <c r="I64" s="391" t="s">
        <v>318</v>
      </c>
      <c r="J64" s="392"/>
      <c r="K64" s="393"/>
      <c r="S64" s="46"/>
      <c r="Y64" s="22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S64" s="46"/>
      <c r="CU64" s="538"/>
      <c r="CV64" s="539"/>
      <c r="CW64" s="538"/>
      <c r="CX64" s="540"/>
      <c r="CY64" s="7"/>
      <c r="CZ64" s="541"/>
      <c r="DA64" s="542"/>
      <c r="DB64" s="542"/>
      <c r="DC64" s="473"/>
      <c r="DD64" s="439"/>
      <c r="DE64" s="928">
        <f>DE60/DE62</f>
        <v>3.5338677327475419E-3</v>
      </c>
      <c r="DF64" s="929" t="s">
        <v>764</v>
      </c>
    </row>
    <row r="65" spans="3:139" ht="16.2" thickBot="1" x14ac:dyDescent="0.35">
      <c r="C65" s="341"/>
      <c r="D65" s="537"/>
      <c r="E65" s="345"/>
      <c r="F65" s="403">
        <v>0.25</v>
      </c>
      <c r="G65" s="389">
        <f>E63*F65</f>
        <v>1493829989.2272413</v>
      </c>
      <c r="H65" s="402">
        <v>0.95</v>
      </c>
      <c r="I65" s="389">
        <f>G65*H65</f>
        <v>1419138489.7658792</v>
      </c>
      <c r="J65" s="402">
        <v>0</v>
      </c>
      <c r="K65" s="391">
        <f>I65*J65</f>
        <v>0</v>
      </c>
      <c r="S65" s="46"/>
      <c r="Y65" s="22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S65" s="46"/>
      <c r="CU65" s="538"/>
      <c r="CV65" s="539"/>
      <c r="CW65" s="538"/>
      <c r="CX65" s="508"/>
      <c r="CY65" s="543" t="s">
        <v>403</v>
      </c>
      <c r="CZ65" s="544">
        <f>CZ53</f>
        <v>43980465111.040001</v>
      </c>
      <c r="DA65" s="545">
        <f>CZ65/CZ56</f>
        <v>5.2598627567323308E-2</v>
      </c>
      <c r="DB65" s="488" t="s">
        <v>404</v>
      </c>
      <c r="DC65" s="489"/>
      <c r="DD65" s="439"/>
    </row>
    <row r="66" spans="3:139" ht="16.2" thickBot="1" x14ac:dyDescent="0.35">
      <c r="C66" s="140"/>
      <c r="D66" s="401">
        <f>SUM(D57:D63)</f>
        <v>1</v>
      </c>
      <c r="E66" s="13"/>
      <c r="F66" s="416"/>
      <c r="G66" s="410" t="s">
        <v>323</v>
      </c>
      <c r="H66" s="13"/>
      <c r="I66" s="411" t="s">
        <v>324</v>
      </c>
      <c r="J66" s="140"/>
      <c r="K66" s="15"/>
      <c r="S66" s="46"/>
      <c r="W66" s="51" t="s">
        <v>362</v>
      </c>
      <c r="Y66" s="228"/>
      <c r="AA66" s="55"/>
      <c r="AB66" s="46"/>
      <c r="AD66" s="46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S66" s="46"/>
      <c r="CT66" s="46"/>
      <c r="CU66" s="538"/>
      <c r="CV66" s="539"/>
      <c r="CW66" s="538"/>
      <c r="CX66" s="538"/>
      <c r="CY66" s="137" t="s">
        <v>405</v>
      </c>
      <c r="CZ66" s="546">
        <f>CZ56*DA66</f>
        <v>8361523322.01966</v>
      </c>
      <c r="DA66" s="547">
        <v>0.01</v>
      </c>
      <c r="DB66" s="488" t="s">
        <v>406</v>
      </c>
      <c r="DC66" s="489"/>
      <c r="DD66" s="548">
        <v>272</v>
      </c>
      <c r="DE66" s="457" t="s">
        <v>407</v>
      </c>
    </row>
    <row r="67" spans="3:139" ht="16.2" thickBot="1" x14ac:dyDescent="0.35">
      <c r="C67" s="140"/>
      <c r="D67" s="13"/>
      <c r="E67" s="13"/>
      <c r="F67" s="416">
        <v>0.2</v>
      </c>
      <c r="G67" s="413">
        <f>E63*F67</f>
        <v>1195063991.381793</v>
      </c>
      <c r="H67" s="414">
        <v>0.9</v>
      </c>
      <c r="I67" s="413">
        <f>G67*H67</f>
        <v>1075557592.2436137</v>
      </c>
      <c r="J67" s="414">
        <v>0</v>
      </c>
      <c r="K67" s="415">
        <f>I67*J67</f>
        <v>0</v>
      </c>
      <c r="S67" s="46"/>
      <c r="W67" s="97">
        <v>2024</v>
      </c>
      <c r="Y67" s="50"/>
      <c r="AA67" s="549"/>
      <c r="AB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S67" s="46"/>
      <c r="CU67" s="538"/>
      <c r="CV67" s="539"/>
      <c r="CW67" s="538"/>
      <c r="CX67" s="538"/>
      <c r="CY67" s="137" t="s">
        <v>408</v>
      </c>
      <c r="CZ67" s="546">
        <f>CZ56*DA67</f>
        <v>41807616610.098297</v>
      </c>
      <c r="DA67" s="547">
        <v>0.05</v>
      </c>
      <c r="DB67" s="488" t="s">
        <v>409</v>
      </c>
      <c r="DC67" s="489"/>
      <c r="DD67" s="550">
        <v>100</v>
      </c>
      <c r="DE67" s="7">
        <f>DD66*DD67</f>
        <v>27200</v>
      </c>
      <c r="DF67" s="1" t="s">
        <v>410</v>
      </c>
    </row>
    <row r="68" spans="3:139" ht="16.2" thickBot="1" x14ac:dyDescent="0.35">
      <c r="C68" s="140"/>
      <c r="D68" s="13"/>
      <c r="E68" s="13"/>
      <c r="F68" s="424"/>
      <c r="G68" s="424" t="s">
        <v>326</v>
      </c>
      <c r="H68" s="13"/>
      <c r="I68" s="425" t="s">
        <v>326</v>
      </c>
      <c r="J68" s="140"/>
      <c r="K68" s="15"/>
      <c r="R68" s="38"/>
      <c r="S68" s="551"/>
      <c r="W68" s="51" t="s">
        <v>411</v>
      </c>
      <c r="Y68" s="228"/>
      <c r="AA68" s="55"/>
      <c r="AB68" s="46"/>
      <c r="AD68" s="46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S68" s="46"/>
      <c r="CT68" s="46"/>
      <c r="CU68" s="538"/>
      <c r="CV68" s="539"/>
      <c r="CW68" s="538"/>
      <c r="CX68" s="349"/>
      <c r="CY68" s="137" t="s">
        <v>412</v>
      </c>
      <c r="CZ68" s="546">
        <f>CZ56*DA68</f>
        <v>25084569966.058979</v>
      </c>
      <c r="DA68" s="547">
        <v>0.03</v>
      </c>
      <c r="DB68" s="488" t="s">
        <v>413</v>
      </c>
      <c r="DC68" s="489"/>
      <c r="DD68" s="552"/>
      <c r="DE68" s="1">
        <v>1000</v>
      </c>
      <c r="DF68" s="1" t="s">
        <v>177</v>
      </c>
    </row>
    <row r="69" spans="3:139" ht="16.2" thickBot="1" x14ac:dyDescent="0.35">
      <c r="C69" s="140"/>
      <c r="D69" s="13"/>
      <c r="E69" s="13"/>
      <c r="F69" s="431">
        <v>0.2</v>
      </c>
      <c r="G69" s="428">
        <f>E63*F69</f>
        <v>1195063991.381793</v>
      </c>
      <c r="H69" s="429">
        <v>0.25</v>
      </c>
      <c r="I69" s="428">
        <f>G69*H69</f>
        <v>298765997.84544826</v>
      </c>
      <c r="J69" s="429">
        <v>0</v>
      </c>
      <c r="K69" s="430">
        <f>I69*J69</f>
        <v>0</v>
      </c>
      <c r="Q69" s="553" t="s">
        <v>414</v>
      </c>
      <c r="S69" s="46"/>
      <c r="W69" s="25">
        <f>DC47</f>
        <v>13412981985.904711</v>
      </c>
      <c r="Y69" s="228"/>
      <c r="AA69" s="549"/>
      <c r="AB69" s="46"/>
      <c r="AD69" s="46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46"/>
      <c r="CS69" s="46"/>
      <c r="CT69" s="46"/>
      <c r="CU69" s="46"/>
      <c r="CV69" s="554"/>
      <c r="CW69" s="46"/>
      <c r="CX69" s="46"/>
      <c r="CY69" s="137" t="s">
        <v>415</v>
      </c>
      <c r="CZ69" s="546">
        <f>CZ56*DA69</f>
        <v>25084569966.058979</v>
      </c>
      <c r="DA69" s="547">
        <v>0.03</v>
      </c>
      <c r="DB69" s="488" t="s">
        <v>416</v>
      </c>
      <c r="DC69" s="489"/>
      <c r="DD69" s="555"/>
      <c r="DE69" s="1">
        <f>DE67*DE68</f>
        <v>27200000</v>
      </c>
      <c r="DF69" s="1" t="s">
        <v>417</v>
      </c>
    </row>
    <row r="70" spans="3:139" x14ac:dyDescent="0.3">
      <c r="C70" s="140"/>
      <c r="D70" s="13"/>
      <c r="E70" s="13"/>
      <c r="F70" s="390"/>
      <c r="G70" s="345"/>
      <c r="H70" s="390"/>
      <c r="I70" s="393"/>
      <c r="J70" s="390"/>
      <c r="K70" s="393"/>
      <c r="L70" s="553" t="s">
        <v>282</v>
      </c>
      <c r="O70" s="553" t="s">
        <v>418</v>
      </c>
      <c r="Q70" s="556">
        <f>O72</f>
        <v>2048</v>
      </c>
      <c r="S70" s="456" t="s">
        <v>419</v>
      </c>
      <c r="U70" s="51" t="s">
        <v>420</v>
      </c>
      <c r="W70" s="51" t="s">
        <v>421</v>
      </c>
      <c r="Y70" s="228"/>
      <c r="AA70" s="46"/>
      <c r="AB70" s="46"/>
      <c r="AD70" s="46"/>
      <c r="AE70" s="58"/>
      <c r="AF70" s="58"/>
      <c r="AG70" s="58"/>
      <c r="AH70" s="58"/>
      <c r="AI70" s="58"/>
      <c r="AJ70" s="58"/>
      <c r="AK70" s="58"/>
      <c r="AN70" s="58"/>
      <c r="AO70" s="58"/>
      <c r="AR70" s="58"/>
      <c r="AS70" s="58"/>
      <c r="AV70" s="58"/>
      <c r="AW70" s="58"/>
      <c r="AZ70" s="58"/>
      <c r="BA70" s="58"/>
      <c r="BD70" s="58"/>
      <c r="BE70" s="58"/>
      <c r="BH70" s="58"/>
      <c r="BI70" s="58"/>
      <c r="BL70" s="58"/>
      <c r="BM70" s="58"/>
      <c r="BN70" s="58"/>
      <c r="BO70" s="58"/>
      <c r="BP70" s="58"/>
      <c r="BQ70" s="58"/>
      <c r="BT70" s="58"/>
      <c r="BU70" s="58"/>
      <c r="BX70" s="58"/>
      <c r="BY70" s="58"/>
      <c r="CB70" s="58"/>
      <c r="CC70" s="58"/>
      <c r="CF70" s="58"/>
      <c r="CG70" s="58"/>
      <c r="CJ70" s="58"/>
      <c r="CK70" s="58"/>
      <c r="CN70" s="58"/>
      <c r="CO70" s="58"/>
      <c r="CR70" s="46"/>
      <c r="CS70" s="46"/>
      <c r="CT70" s="46"/>
      <c r="CU70" s="46"/>
      <c r="CV70" s="554"/>
      <c r="CW70" s="46"/>
      <c r="CX70" s="46"/>
      <c r="CY70" s="137" t="s">
        <v>152</v>
      </c>
      <c r="CZ70" s="546">
        <f>CZ56*DA70</f>
        <v>25084569966.058979</v>
      </c>
      <c r="DA70" s="547">
        <v>0.03</v>
      </c>
      <c r="DB70" s="488" t="s">
        <v>422</v>
      </c>
      <c r="DC70" s="489"/>
      <c r="DD70" s="552"/>
      <c r="DE70" s="1">
        <f>DE69*2</f>
        <v>54400000</v>
      </c>
      <c r="DF70" s="1" t="s">
        <v>423</v>
      </c>
      <c r="DS70" s="1"/>
      <c r="DW70" s="1"/>
      <c r="EH70" s="1"/>
      <c r="EI70" s="1"/>
    </row>
    <row r="71" spans="3:139" x14ac:dyDescent="0.3">
      <c r="C71" s="140"/>
      <c r="D71" s="13"/>
      <c r="E71" s="13"/>
      <c r="F71" s="13"/>
      <c r="G71" s="13"/>
      <c r="H71" s="13"/>
      <c r="I71" s="15"/>
      <c r="J71" s="140"/>
      <c r="K71" s="15"/>
      <c r="L71" s="553" t="s">
        <v>424</v>
      </c>
      <c r="M71" s="461" t="s">
        <v>425</v>
      </c>
      <c r="O71" s="553" t="s">
        <v>426</v>
      </c>
      <c r="Q71" s="553" t="s">
        <v>426</v>
      </c>
      <c r="S71" s="557">
        <f>DA53</f>
        <v>2048</v>
      </c>
      <c r="U71" s="51" t="s">
        <v>427</v>
      </c>
      <c r="V71" s="71"/>
      <c r="W71" s="230">
        <v>0.3</v>
      </c>
      <c r="Y71" s="50" t="s">
        <v>428</v>
      </c>
      <c r="Z71" s="50"/>
      <c r="AA71" s="51" t="s">
        <v>429</v>
      </c>
      <c r="AB71" s="46"/>
      <c r="AE71" s="554"/>
      <c r="AF71" s="558" t="s">
        <v>430</v>
      </c>
      <c r="AG71" s="554"/>
      <c r="CT71" s="46"/>
      <c r="CU71" s="46"/>
      <c r="CV71" s="554"/>
      <c r="CW71" s="46"/>
      <c r="CX71" s="46"/>
      <c r="CY71" s="137" t="s">
        <v>431</v>
      </c>
      <c r="CZ71" s="546">
        <f>CZ56*DA71</f>
        <v>25084569966.058979</v>
      </c>
      <c r="DA71" s="547">
        <v>0.03</v>
      </c>
      <c r="DB71" s="488" t="s">
        <v>432</v>
      </c>
      <c r="DC71" s="489"/>
      <c r="DD71" s="559"/>
    </row>
    <row r="72" spans="3:139" x14ac:dyDescent="0.3">
      <c r="C72" s="440"/>
      <c r="D72" s="35"/>
      <c r="E72" s="35"/>
      <c r="F72" s="35"/>
      <c r="G72" s="441">
        <f>SUM(G53:G71)</f>
        <v>36320704951.143242</v>
      </c>
      <c r="H72" s="65"/>
      <c r="I72" s="443">
        <f>SUM(I53:I71)</f>
        <v>31833895162.603447</v>
      </c>
      <c r="J72" s="440"/>
      <c r="K72" s="560">
        <f>SUM(K53:K71)</f>
        <v>0</v>
      </c>
      <c r="L72" s="561">
        <f>CZ34</f>
        <v>24.034557968875088</v>
      </c>
      <c r="M72" s="562">
        <f>K72*L72</f>
        <v>0</v>
      </c>
      <c r="N72" s="461"/>
      <c r="O72" s="563">
        <f>DA53</f>
        <v>2048</v>
      </c>
      <c r="P72" s="461"/>
      <c r="Q72" s="562">
        <f>M72*O72</f>
        <v>0</v>
      </c>
      <c r="R72" s="461"/>
      <c r="S72" s="564">
        <f>M72*S71</f>
        <v>0</v>
      </c>
      <c r="T72" s="461"/>
      <c r="U72" s="400">
        <f>Q72+S72</f>
        <v>0</v>
      </c>
      <c r="V72" s="97" t="s">
        <v>433</v>
      </c>
      <c r="W72" s="400">
        <f>W69*W71</f>
        <v>4023894595.7714128</v>
      </c>
      <c r="X72" s="97" t="s">
        <v>433</v>
      </c>
      <c r="Y72" s="400">
        <f>CZ59+CZ60+CZ61+CZ62+CZ63</f>
        <v>209038083050.49149</v>
      </c>
      <c r="Z72" s="97" t="s">
        <v>434</v>
      </c>
      <c r="AA72" s="400">
        <f>U72+W72+Y72</f>
        <v>213061977646.26291</v>
      </c>
      <c r="AB72" s="228"/>
      <c r="AC72" s="228"/>
      <c r="AD72" s="565"/>
      <c r="AE72" s="558" t="s">
        <v>362</v>
      </c>
      <c r="AF72" s="554"/>
      <c r="AG72" s="558" t="s">
        <v>435</v>
      </c>
      <c r="AH72" s="554"/>
      <c r="AI72" s="554"/>
      <c r="AJ72" s="554"/>
      <c r="AK72" s="554"/>
      <c r="AL72" s="554"/>
      <c r="AM72" s="554"/>
      <c r="AN72" s="554"/>
      <c r="AO72" s="554"/>
      <c r="AP72" s="554"/>
      <c r="AQ72" s="554"/>
      <c r="AR72" s="554"/>
      <c r="AS72" s="554"/>
      <c r="AT72" s="554"/>
      <c r="AU72" s="554"/>
      <c r="AV72" s="554"/>
      <c r="AW72" s="554"/>
      <c r="AX72" s="554"/>
      <c r="AY72" s="554"/>
      <c r="AZ72" s="554"/>
      <c r="BA72" s="554"/>
      <c r="BB72" s="554"/>
      <c r="BC72" s="554"/>
      <c r="BD72" s="554"/>
      <c r="BE72" s="554"/>
      <c r="BF72" s="554"/>
      <c r="BG72" s="554"/>
      <c r="BH72" s="554"/>
      <c r="BI72" s="554"/>
      <c r="BJ72" s="554"/>
      <c r="BK72" s="554"/>
      <c r="BL72" s="554"/>
      <c r="BM72" s="554"/>
      <c r="BN72" s="554"/>
      <c r="BO72" s="554"/>
      <c r="BP72" s="554"/>
      <c r="BQ72" s="554"/>
      <c r="BR72" s="554"/>
      <c r="BS72" s="554"/>
      <c r="BT72" s="554"/>
      <c r="BU72" s="554"/>
      <c r="BV72" s="554"/>
      <c r="BW72" s="554"/>
      <c r="BX72" s="554"/>
      <c r="BY72" s="554"/>
      <c r="BZ72" s="554"/>
      <c r="CA72" s="554"/>
      <c r="CB72" s="554"/>
      <c r="CC72" s="554"/>
      <c r="CD72" s="554"/>
      <c r="CE72" s="554"/>
      <c r="CF72" s="554"/>
      <c r="CG72" s="554"/>
      <c r="CH72" s="554"/>
      <c r="CI72" s="554"/>
      <c r="CJ72" s="554"/>
      <c r="CK72" s="554"/>
      <c r="CL72" s="554"/>
      <c r="CM72" s="554"/>
      <c r="CN72" s="554"/>
      <c r="CO72" s="554"/>
      <c r="CP72" s="554"/>
      <c r="CQ72" s="554"/>
      <c r="CR72" s="554"/>
      <c r="CS72" s="554"/>
      <c r="CT72" s="554"/>
      <c r="CU72" s="457"/>
      <c r="CV72" s="554"/>
      <c r="CW72" s="46"/>
      <c r="CX72" s="46"/>
      <c r="CY72" s="137" t="s">
        <v>436</v>
      </c>
      <c r="CZ72" s="546">
        <f>CZ56*DA72</f>
        <v>25084569966.058979</v>
      </c>
      <c r="DA72" s="547">
        <v>0.03</v>
      </c>
      <c r="DB72" s="488" t="s">
        <v>437</v>
      </c>
      <c r="DC72" s="489"/>
      <c r="DD72" s="566"/>
    </row>
    <row r="73" spans="3:139" x14ac:dyDescent="0.3">
      <c r="J73" s="46"/>
      <c r="K73" s="46"/>
      <c r="L73" s="46"/>
      <c r="M73" s="46"/>
      <c r="N73" s="46"/>
      <c r="O73" s="46"/>
      <c r="P73" s="46"/>
      <c r="Q73" s="46"/>
      <c r="R73" s="46"/>
      <c r="S73" s="58"/>
      <c r="T73" s="46"/>
      <c r="U73" s="46"/>
      <c r="V73" s="46"/>
      <c r="W73" s="46"/>
      <c r="X73" s="46"/>
      <c r="Y73" s="46"/>
      <c r="Z73" s="46"/>
      <c r="AA73" s="50"/>
      <c r="AB73" s="46"/>
      <c r="AD73" s="567"/>
      <c r="AE73" s="457"/>
      <c r="AF73" s="568">
        <v>0.04</v>
      </c>
      <c r="AG73" s="457"/>
      <c r="CU73" s="46"/>
      <c r="CV73" s="46"/>
      <c r="CW73" s="46"/>
      <c r="CX73" s="46"/>
      <c r="CY73" s="137" t="s">
        <v>438</v>
      </c>
      <c r="CZ73" s="546">
        <f>CZ56*DA73</f>
        <v>41807616610.098297</v>
      </c>
      <c r="DA73" s="547">
        <v>0.05</v>
      </c>
      <c r="DB73" s="488" t="s">
        <v>439</v>
      </c>
      <c r="DC73" s="489"/>
      <c r="DD73" s="515"/>
    </row>
    <row r="74" spans="3:139" x14ac:dyDescent="0.3">
      <c r="J74" s="46"/>
      <c r="K74" s="46"/>
      <c r="L74" s="46"/>
      <c r="M74" s="46"/>
      <c r="N74" s="46"/>
      <c r="O74" s="46"/>
      <c r="P74" s="46"/>
      <c r="Q74" s="46"/>
      <c r="R74" s="46"/>
      <c r="S74" s="58"/>
      <c r="T74" s="46"/>
      <c r="U74" s="46"/>
      <c r="V74" s="46"/>
      <c r="W74" s="46"/>
      <c r="X74" s="46"/>
      <c r="Y74" s="46"/>
      <c r="Z74" s="46"/>
      <c r="AA74" s="50"/>
      <c r="AB74" s="46"/>
      <c r="AC74" s="569" t="s">
        <v>440</v>
      </c>
      <c r="AD74" s="85">
        <v>2016</v>
      </c>
      <c r="AE74" s="25">
        <v>5442000000</v>
      </c>
      <c r="AF74" s="570">
        <f t="shared" ref="AF74:AF106" si="28">AF73</f>
        <v>0.04</v>
      </c>
      <c r="AG74" s="25">
        <f t="shared" ref="AG74:AG106" si="29">AE74*AF74</f>
        <v>217680000</v>
      </c>
      <c r="CU74" s="46"/>
      <c r="CV74" s="58"/>
      <c r="CW74" s="58"/>
      <c r="CX74" s="58"/>
      <c r="CY74" s="137" t="s">
        <v>441</v>
      </c>
      <c r="CZ74" s="546">
        <f>CZ56*DA74</f>
        <v>83615233220.196594</v>
      </c>
      <c r="DA74" s="547">
        <v>0.1</v>
      </c>
      <c r="DB74" s="488" t="s">
        <v>442</v>
      </c>
      <c r="DC74" s="489"/>
      <c r="DD74" s="515"/>
    </row>
    <row r="75" spans="3:139" x14ac:dyDescent="0.3">
      <c r="J75" s="46"/>
      <c r="K75" s="46"/>
      <c r="L75" s="46"/>
      <c r="M75" s="46"/>
      <c r="N75" s="46"/>
      <c r="O75" s="46"/>
      <c r="P75" s="46"/>
      <c r="Q75" s="46"/>
      <c r="R75" s="46"/>
      <c r="S75" s="58"/>
      <c r="T75" s="46"/>
      <c r="U75" s="46"/>
      <c r="V75" s="46"/>
      <c r="W75" s="46"/>
      <c r="X75" s="46"/>
      <c r="Y75" s="46"/>
      <c r="Z75" s="571" t="s">
        <v>443</v>
      </c>
      <c r="AA75" s="50">
        <f>W72</f>
        <v>4023894595.7714128</v>
      </c>
      <c r="AB75" s="46"/>
      <c r="AD75" s="85">
        <f t="shared" ref="AD75:AD106" si="30">AD74+1</f>
        <v>2017</v>
      </c>
      <c r="AE75" s="25">
        <f t="shared" ref="AE75:AE106" si="31">AE74+AG74</f>
        <v>5659680000</v>
      </c>
      <c r="AF75" s="570">
        <f t="shared" si="28"/>
        <v>0.04</v>
      </c>
      <c r="AG75" s="25">
        <f t="shared" si="29"/>
        <v>226387200</v>
      </c>
      <c r="CU75" s="46"/>
      <c r="CV75" s="58"/>
      <c r="CW75" s="46"/>
      <c r="CX75" s="46"/>
      <c r="CY75" s="137" t="s">
        <v>444</v>
      </c>
      <c r="CZ75" s="546">
        <f>CZ56*DA75</f>
        <v>16723046644.03932</v>
      </c>
      <c r="DA75" s="547">
        <v>0.02</v>
      </c>
      <c r="DB75" s="942" t="s">
        <v>445</v>
      </c>
      <c r="DC75" s="572"/>
      <c r="DD75" s="515"/>
    </row>
    <row r="76" spans="3:139" x14ac:dyDescent="0.3">
      <c r="R76" s="46"/>
      <c r="S76" s="58"/>
      <c r="T76" s="46"/>
      <c r="U76" s="46"/>
      <c r="V76" s="46"/>
      <c r="W76" s="46"/>
      <c r="X76" s="46"/>
      <c r="Y76" s="46"/>
      <c r="Z76" s="571" t="s">
        <v>446</v>
      </c>
      <c r="AA76" s="450">
        <f>AA72</f>
        <v>213061977646.26291</v>
      </c>
      <c r="AB76" s="46"/>
      <c r="AD76" s="85">
        <f t="shared" si="30"/>
        <v>2018</v>
      </c>
      <c r="AE76" s="25">
        <f t="shared" si="31"/>
        <v>5886067200</v>
      </c>
      <c r="AF76" s="570">
        <f t="shared" si="28"/>
        <v>0.04</v>
      </c>
      <c r="AG76" s="25">
        <f t="shared" si="29"/>
        <v>235442688</v>
      </c>
      <c r="CU76" s="46"/>
      <c r="CV76" s="58"/>
      <c r="CW76" s="46"/>
      <c r="CX76" s="46"/>
      <c r="CY76" s="573" t="s">
        <v>447</v>
      </c>
      <c r="CZ76" s="546">
        <f>CZ56*DA76</f>
        <v>16723046644.03932</v>
      </c>
      <c r="DA76" s="547">
        <v>0.02</v>
      </c>
      <c r="DB76" s="942" t="s">
        <v>448</v>
      </c>
      <c r="DC76" s="572"/>
      <c r="DD76" s="515"/>
    </row>
    <row r="77" spans="3:139" x14ac:dyDescent="0.3">
      <c r="R77" s="46"/>
      <c r="S77" s="58"/>
      <c r="T77" s="46"/>
      <c r="U77" s="46"/>
      <c r="V77" s="46"/>
      <c r="W77" s="46"/>
      <c r="X77" s="46"/>
      <c r="Y77" s="46"/>
      <c r="Z77" s="46"/>
      <c r="AA77" s="218"/>
      <c r="AB77" s="58"/>
      <c r="AD77" s="85">
        <f t="shared" si="30"/>
        <v>2019</v>
      </c>
      <c r="AE77" s="25">
        <f t="shared" si="31"/>
        <v>6121509888</v>
      </c>
      <c r="AF77" s="570">
        <f t="shared" si="28"/>
        <v>0.04</v>
      </c>
      <c r="AG77" s="25">
        <f t="shared" si="29"/>
        <v>244860395.52000001</v>
      </c>
      <c r="CU77" s="46"/>
      <c r="CV77" s="46"/>
      <c r="CW77" s="46"/>
      <c r="CX77" s="46"/>
      <c r="CY77" s="137" t="s">
        <v>449</v>
      </c>
      <c r="CZ77" s="941">
        <f>CZ56*DA77</f>
        <v>41807616610.098297</v>
      </c>
      <c r="DA77" s="575">
        <v>0.05</v>
      </c>
      <c r="DB77" s="488" t="s">
        <v>450</v>
      </c>
      <c r="DC77" s="489"/>
      <c r="DD77" s="515"/>
    </row>
    <row r="78" spans="3:139" x14ac:dyDescent="0.3">
      <c r="R78" s="46"/>
      <c r="S78" s="58"/>
      <c r="T78" s="46"/>
      <c r="U78" s="46"/>
      <c r="V78" s="46"/>
      <c r="W78" s="46"/>
      <c r="X78" s="46"/>
      <c r="Y78" s="46"/>
      <c r="Z78" s="569" t="s">
        <v>451</v>
      </c>
      <c r="AA78" s="166">
        <f>AA72/W72</f>
        <v>52.949194511745709</v>
      </c>
      <c r="AB78" s="58"/>
      <c r="AD78" s="85">
        <f t="shared" si="30"/>
        <v>2020</v>
      </c>
      <c r="AE78" s="25">
        <f t="shared" si="31"/>
        <v>6366370283.5200005</v>
      </c>
      <c r="AF78" s="570">
        <f t="shared" si="28"/>
        <v>0.04</v>
      </c>
      <c r="AG78" s="25">
        <f t="shared" si="29"/>
        <v>254654811.34080002</v>
      </c>
      <c r="CU78" s="46"/>
      <c r="CV78" s="46"/>
      <c r="CW78" s="46"/>
      <c r="CX78" s="46"/>
      <c r="CY78" s="137" t="s">
        <v>452</v>
      </c>
      <c r="CZ78" s="941">
        <f>CZ56*DA78</f>
        <v>41807616610.098297</v>
      </c>
      <c r="DA78" s="575">
        <v>0.05</v>
      </c>
      <c r="DB78" s="488" t="s">
        <v>453</v>
      </c>
      <c r="DC78" s="489"/>
      <c r="DD78" s="515"/>
    </row>
    <row r="79" spans="3:139" x14ac:dyDescent="0.3">
      <c r="R79" s="46"/>
      <c r="S79" s="58"/>
      <c r="T79" s="46"/>
      <c r="U79" s="46"/>
      <c r="V79" s="46"/>
      <c r="W79" s="46"/>
      <c r="X79" s="46"/>
      <c r="AB79" s="58"/>
      <c r="AD79" s="85">
        <f t="shared" si="30"/>
        <v>2021</v>
      </c>
      <c r="AE79" s="25">
        <f t="shared" si="31"/>
        <v>6621025094.8608007</v>
      </c>
      <c r="AF79" s="570">
        <f t="shared" si="28"/>
        <v>0.04</v>
      </c>
      <c r="AG79" s="25">
        <f t="shared" si="29"/>
        <v>264841003.79443204</v>
      </c>
      <c r="CU79" s="46"/>
      <c r="CV79" s="46"/>
      <c r="CW79" s="46"/>
      <c r="CX79" s="46"/>
      <c r="CY79" s="137" t="s">
        <v>513</v>
      </c>
      <c r="CZ79" s="941">
        <f>CZ56*DA79</f>
        <v>41807616610.098297</v>
      </c>
      <c r="DA79" s="575">
        <v>0.05</v>
      </c>
      <c r="DB79" s="488" t="s">
        <v>514</v>
      </c>
      <c r="DC79" s="489"/>
      <c r="DD79" s="515"/>
    </row>
    <row r="80" spans="3:139" x14ac:dyDescent="0.3">
      <c r="R80" s="46"/>
      <c r="S80" s="58"/>
      <c r="T80" s="46"/>
      <c r="U80" s="46"/>
      <c r="V80" s="46"/>
      <c r="W80" s="46"/>
      <c r="X80" s="46"/>
      <c r="Y80" s="46"/>
      <c r="Z80" s="46"/>
      <c r="AA80" s="46"/>
      <c r="AB80" s="46"/>
      <c r="AD80" s="85">
        <f t="shared" si="30"/>
        <v>2022</v>
      </c>
      <c r="AE80" s="25">
        <f t="shared" si="31"/>
        <v>6885866098.6552324</v>
      </c>
      <c r="AF80" s="570">
        <f t="shared" si="28"/>
        <v>0.04</v>
      </c>
      <c r="AG80" s="25">
        <f t="shared" si="29"/>
        <v>275434643.94620931</v>
      </c>
      <c r="CU80" s="46"/>
      <c r="CV80" s="46"/>
      <c r="CW80" s="46"/>
      <c r="CX80" s="46"/>
      <c r="CY80" s="137" t="s">
        <v>456</v>
      </c>
      <c r="CZ80" s="941">
        <f>CZ56*DA80</f>
        <v>33446093288.07864</v>
      </c>
      <c r="DA80" s="575">
        <v>0.04</v>
      </c>
      <c r="DB80" s="488" t="s">
        <v>457</v>
      </c>
      <c r="DC80" s="489"/>
      <c r="DD80" s="349"/>
    </row>
    <row r="81" spans="18:109" x14ac:dyDescent="0.3">
      <c r="R81" s="46"/>
      <c r="S81" s="58"/>
      <c r="T81" s="46"/>
      <c r="U81" s="46"/>
      <c r="V81" s="46"/>
      <c r="W81" s="46"/>
      <c r="Y81" s="46"/>
      <c r="Z81" s="46"/>
      <c r="AA81" s="46"/>
      <c r="AB81" s="46"/>
      <c r="AD81" s="85">
        <f t="shared" si="30"/>
        <v>2023</v>
      </c>
      <c r="AE81" s="25">
        <f t="shared" si="31"/>
        <v>7161300742.6014414</v>
      </c>
      <c r="AF81" s="570">
        <f t="shared" si="28"/>
        <v>0.04</v>
      </c>
      <c r="AG81" s="25">
        <f t="shared" si="29"/>
        <v>286452029.70405763</v>
      </c>
      <c r="CU81" s="46"/>
      <c r="CV81" s="46"/>
      <c r="CW81" s="46"/>
      <c r="CX81" s="46"/>
      <c r="CY81" s="137" t="s">
        <v>458</v>
      </c>
      <c r="CZ81" s="546">
        <f>CZ56*DA81</f>
        <v>33446093288.07864</v>
      </c>
      <c r="DA81" s="547">
        <v>0.04</v>
      </c>
      <c r="DB81" s="488" t="s">
        <v>459</v>
      </c>
      <c r="DC81" s="489"/>
      <c r="DD81" s="349"/>
    </row>
    <row r="82" spans="18:109" x14ac:dyDescent="0.3">
      <c r="R82" s="46"/>
      <c r="S82" s="58"/>
      <c r="T82" s="46"/>
      <c r="U82" s="46"/>
      <c r="V82" s="46"/>
      <c r="W82" s="46"/>
      <c r="X82" s="46"/>
      <c r="AB82" s="46"/>
      <c r="AD82" s="576">
        <f t="shared" si="30"/>
        <v>2024</v>
      </c>
      <c r="AE82" s="449">
        <f t="shared" si="31"/>
        <v>7447752772.3054991</v>
      </c>
      <c r="AF82" s="577">
        <f t="shared" si="28"/>
        <v>0.04</v>
      </c>
      <c r="AG82" s="578">
        <f t="shared" si="29"/>
        <v>297910110.89221996</v>
      </c>
      <c r="CU82" s="46"/>
      <c r="CV82" s="46"/>
      <c r="CW82" s="46"/>
      <c r="CX82" s="46"/>
      <c r="CY82" s="94"/>
      <c r="CZ82" s="579"/>
      <c r="DA82" s="580">
        <f>SUM(DA58:DA81)</f>
        <v>0.94259862756732371</v>
      </c>
      <c r="DB82" s="581"/>
      <c r="DC82" s="582"/>
      <c r="DD82" s="349"/>
    </row>
    <row r="83" spans="18:109" x14ac:dyDescent="0.3">
      <c r="R83" s="46"/>
      <c r="S83" s="58"/>
      <c r="T83" s="46"/>
      <c r="U83" s="46"/>
      <c r="V83" s="46"/>
      <c r="W83" s="46"/>
      <c r="X83" s="46"/>
      <c r="AB83" s="46"/>
      <c r="AD83" s="85">
        <f t="shared" si="30"/>
        <v>2025</v>
      </c>
      <c r="AE83" s="25">
        <f t="shared" si="31"/>
        <v>7745662883.1977186</v>
      </c>
      <c r="AF83" s="570">
        <f t="shared" si="28"/>
        <v>0.04</v>
      </c>
      <c r="AG83" s="25">
        <f t="shared" si="29"/>
        <v>309826515.32790875</v>
      </c>
      <c r="CU83" s="46"/>
      <c r="CV83" s="46"/>
      <c r="CW83" s="46"/>
      <c r="CX83" s="46"/>
      <c r="CY83" s="573" t="s">
        <v>460</v>
      </c>
      <c r="CZ83" s="574">
        <f>CZ56*DA83</f>
        <v>47996291431.175919</v>
      </c>
      <c r="DA83" s="575">
        <f>100%-DA82</f>
        <v>5.740137243267629E-2</v>
      </c>
      <c r="DB83" s="488" t="s">
        <v>5</v>
      </c>
      <c r="DC83" s="489"/>
      <c r="DD83" s="349"/>
    </row>
    <row r="84" spans="18:109" x14ac:dyDescent="0.3"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D84" s="85">
        <f t="shared" si="30"/>
        <v>2026</v>
      </c>
      <c r="AE84" s="25">
        <f t="shared" si="31"/>
        <v>8055489398.5256271</v>
      </c>
      <c r="AF84" s="570">
        <f t="shared" si="28"/>
        <v>0.04</v>
      </c>
      <c r="AG84" s="25">
        <f t="shared" si="29"/>
        <v>322219575.94102508</v>
      </c>
      <c r="CU84" s="46"/>
      <c r="CV84" s="46"/>
      <c r="CW84" s="46"/>
      <c r="CX84" s="46"/>
      <c r="CY84" s="583" t="s">
        <v>461</v>
      </c>
      <c r="CZ84" s="931">
        <f>SUM(CZ58:CZ83)</f>
        <v>836152332201.96533</v>
      </c>
      <c r="DA84" s="585">
        <f>DA82+DA83</f>
        <v>1</v>
      </c>
      <c r="DB84" s="586" t="s">
        <v>273</v>
      </c>
      <c r="DC84" s="587"/>
      <c r="DD84" s="349"/>
    </row>
    <row r="85" spans="18:109" x14ac:dyDescent="0.3">
      <c r="R85" s="46"/>
      <c r="S85" s="46"/>
      <c r="T85" s="46"/>
      <c r="U85" s="46"/>
      <c r="V85" s="46"/>
      <c r="AD85" s="85">
        <f t="shared" si="30"/>
        <v>2027</v>
      </c>
      <c r="AE85" s="25">
        <f t="shared" si="31"/>
        <v>8377708974.4666519</v>
      </c>
      <c r="AF85" s="570">
        <f t="shared" si="28"/>
        <v>0.04</v>
      </c>
      <c r="AG85" s="25">
        <f t="shared" si="29"/>
        <v>335108358.97866607</v>
      </c>
      <c r="CU85" s="46"/>
      <c r="CV85" s="46"/>
      <c r="CW85" s="46"/>
      <c r="CX85" s="46"/>
      <c r="CY85" s="583" t="s">
        <v>462</v>
      </c>
      <c r="CZ85" s="932">
        <f>CZ59+CZ60+CZ61+CZ62+CZ63</f>
        <v>209038083050.49149</v>
      </c>
      <c r="DA85" s="65"/>
      <c r="DB85" s="65" t="s">
        <v>463</v>
      </c>
      <c r="DC85" s="298"/>
      <c r="DD85" s="349"/>
    </row>
    <row r="86" spans="18:109" x14ac:dyDescent="0.3">
      <c r="AD86" s="85">
        <f t="shared" si="30"/>
        <v>2028</v>
      </c>
      <c r="AE86" s="25">
        <f t="shared" si="31"/>
        <v>8712817333.4453182</v>
      </c>
      <c r="AF86" s="570">
        <f t="shared" si="28"/>
        <v>0.04</v>
      </c>
      <c r="AG86" s="25">
        <f t="shared" si="29"/>
        <v>348512693.33781272</v>
      </c>
      <c r="CU86" s="46"/>
      <c r="CV86" s="46"/>
      <c r="CW86" s="46"/>
      <c r="CX86" s="46"/>
      <c r="CY86" s="588"/>
      <c r="CZ86" s="589"/>
      <c r="DA86" s="590"/>
      <c r="DB86" s="590"/>
      <c r="DC86" s="591"/>
      <c r="DD86" s="349"/>
    </row>
    <row r="87" spans="18:109" x14ac:dyDescent="0.3">
      <c r="AD87" s="85">
        <f t="shared" si="30"/>
        <v>2029</v>
      </c>
      <c r="AE87" s="25">
        <f t="shared" si="31"/>
        <v>9061330026.7831306</v>
      </c>
      <c r="AF87" s="570">
        <f t="shared" si="28"/>
        <v>0.04</v>
      </c>
      <c r="AG87" s="25">
        <f t="shared" si="29"/>
        <v>362453201.07132524</v>
      </c>
      <c r="CU87" s="46"/>
      <c r="CV87" s="46"/>
      <c r="CW87" s="46"/>
      <c r="CX87" s="46"/>
      <c r="CY87" s="592" t="s">
        <v>464</v>
      </c>
      <c r="CZ87" s="593">
        <f>AA72</f>
        <v>213061977646.26291</v>
      </c>
      <c r="DA87" s="349" t="s">
        <v>465</v>
      </c>
      <c r="DB87" s="349"/>
      <c r="DC87" s="349"/>
      <c r="DD87" s="349"/>
    </row>
    <row r="88" spans="18:109" x14ac:dyDescent="0.3">
      <c r="AD88" s="85">
        <f t="shared" si="30"/>
        <v>2030</v>
      </c>
      <c r="AE88" s="25">
        <f t="shared" si="31"/>
        <v>9423783227.8544559</v>
      </c>
      <c r="AF88" s="570">
        <f t="shared" si="28"/>
        <v>0.04</v>
      </c>
      <c r="AG88" s="25">
        <f t="shared" si="29"/>
        <v>376951329.11417824</v>
      </c>
      <c r="CU88" s="46"/>
      <c r="CV88" s="46"/>
      <c r="CW88" s="46"/>
      <c r="CX88" s="46"/>
      <c r="CY88" s="594" t="s">
        <v>466</v>
      </c>
      <c r="CZ88" s="595">
        <f>W72</f>
        <v>4023894595.7714128</v>
      </c>
      <c r="DA88" s="488" t="s">
        <v>467</v>
      </c>
      <c r="DB88" s="488"/>
      <c r="DC88" s="349"/>
      <c r="DD88" s="349"/>
    </row>
    <row r="89" spans="18:109" x14ac:dyDescent="0.3">
      <c r="AD89" s="85">
        <f t="shared" si="30"/>
        <v>2031</v>
      </c>
      <c r="AE89" s="25">
        <f t="shared" si="31"/>
        <v>9800734556.9686337</v>
      </c>
      <c r="AF89" s="570">
        <f t="shared" si="28"/>
        <v>0.04</v>
      </c>
      <c r="AG89" s="25">
        <f t="shared" si="29"/>
        <v>392029382.27874535</v>
      </c>
      <c r="CU89" s="46"/>
      <c r="CV89" s="46"/>
      <c r="CW89" s="46"/>
      <c r="CX89" s="46"/>
      <c r="CY89" s="538"/>
      <c r="CZ89" s="596"/>
      <c r="DA89" s="349"/>
      <c r="DB89" s="349"/>
      <c r="DC89" s="349"/>
      <c r="DD89" s="349"/>
      <c r="DE89" s="58"/>
    </row>
    <row r="90" spans="18:109" x14ac:dyDescent="0.3">
      <c r="AD90" s="85">
        <f t="shared" si="30"/>
        <v>2032</v>
      </c>
      <c r="AE90" s="25">
        <f t="shared" si="31"/>
        <v>10192763939.247379</v>
      </c>
      <c r="AF90" s="570">
        <f t="shared" si="28"/>
        <v>0.04</v>
      </c>
      <c r="AG90" s="25">
        <f t="shared" si="29"/>
        <v>407710557.56989521</v>
      </c>
      <c r="CU90" s="46"/>
      <c r="CV90" s="46"/>
      <c r="CW90" s="46"/>
      <c r="CX90" s="46"/>
      <c r="CZ90" s="265" t="s">
        <v>266</v>
      </c>
      <c r="DA90" s="58"/>
      <c r="DB90" s="58"/>
      <c r="DC90" s="58"/>
      <c r="DD90" s="58"/>
      <c r="DE90" s="58"/>
    </row>
    <row r="91" spans="18:109" x14ac:dyDescent="0.3">
      <c r="AD91" s="85">
        <f t="shared" si="30"/>
        <v>2033</v>
      </c>
      <c r="AE91" s="25">
        <f t="shared" si="31"/>
        <v>10600474496.817274</v>
      </c>
      <c r="AF91" s="570">
        <f t="shared" si="28"/>
        <v>0.04</v>
      </c>
      <c r="AG91" s="25">
        <f t="shared" si="29"/>
        <v>424018979.87269098</v>
      </c>
      <c r="CU91" s="46"/>
      <c r="CV91" s="46"/>
      <c r="CW91" s="46"/>
      <c r="CX91" s="46"/>
      <c r="DA91" s="58"/>
      <c r="DB91" s="58"/>
      <c r="DC91" s="58"/>
      <c r="DD91" s="58"/>
      <c r="DE91" s="58"/>
    </row>
    <row r="92" spans="18:109" x14ac:dyDescent="0.3">
      <c r="AD92" s="85">
        <f t="shared" si="30"/>
        <v>2034</v>
      </c>
      <c r="AE92" s="25">
        <f t="shared" si="31"/>
        <v>11024493476.689964</v>
      </c>
      <c r="AF92" s="570">
        <f t="shared" si="28"/>
        <v>0.04</v>
      </c>
      <c r="AG92" s="25">
        <f t="shared" si="29"/>
        <v>440979739.06759858</v>
      </c>
      <c r="CU92" s="46"/>
      <c r="CV92" s="46"/>
      <c r="CW92" s="46"/>
      <c r="CX92" s="58"/>
      <c r="CZ92" s="40">
        <v>106</v>
      </c>
      <c r="DA92" s="58"/>
      <c r="DB92" s="58"/>
      <c r="DC92" s="58"/>
      <c r="DD92" s="58"/>
      <c r="DE92" s="58"/>
    </row>
    <row r="93" spans="18:109" x14ac:dyDescent="0.3">
      <c r="AD93" s="85">
        <f t="shared" si="30"/>
        <v>2035</v>
      </c>
      <c r="AE93" s="25">
        <f t="shared" si="31"/>
        <v>11465473215.757563</v>
      </c>
      <c r="AF93" s="570">
        <f t="shared" si="28"/>
        <v>0.04</v>
      </c>
      <c r="AG93" s="25">
        <f t="shared" si="29"/>
        <v>458618928.63030249</v>
      </c>
      <c r="CZ93" s="1">
        <f>CZ88*CZ92</f>
        <v>426532827151.76978</v>
      </c>
      <c r="DA93" s="58"/>
      <c r="DB93" s="58"/>
      <c r="DC93" s="58"/>
      <c r="DD93" s="58"/>
      <c r="DE93" s="58"/>
    </row>
    <row r="94" spans="18:109" x14ac:dyDescent="0.3">
      <c r="AD94" s="85">
        <f t="shared" si="30"/>
        <v>2036</v>
      </c>
      <c r="AE94" s="25">
        <f t="shared" si="31"/>
        <v>11924092144.387865</v>
      </c>
      <c r="AF94" s="570">
        <f t="shared" si="28"/>
        <v>0.04</v>
      </c>
      <c r="AG94" s="25">
        <f t="shared" si="29"/>
        <v>476963685.7755146</v>
      </c>
      <c r="DA94" s="58"/>
      <c r="DB94" s="58"/>
      <c r="DC94" s="58"/>
      <c r="DD94" s="58"/>
      <c r="DE94" s="58"/>
    </row>
    <row r="95" spans="18:109" x14ac:dyDescent="0.3">
      <c r="AD95" s="85">
        <f t="shared" si="30"/>
        <v>2037</v>
      </c>
      <c r="AE95" s="25">
        <f t="shared" si="31"/>
        <v>12401055830.16338</v>
      </c>
      <c r="AF95" s="570">
        <f t="shared" si="28"/>
        <v>0.04</v>
      </c>
      <c r="AG95" s="25">
        <f t="shared" si="29"/>
        <v>496042233.20653522</v>
      </c>
      <c r="DA95" s="58"/>
      <c r="DB95" s="58"/>
      <c r="DC95" s="58"/>
      <c r="DD95" s="58"/>
      <c r="DE95" s="58"/>
    </row>
    <row r="96" spans="18:109" x14ac:dyDescent="0.3">
      <c r="AD96" s="85">
        <f t="shared" si="30"/>
        <v>2038</v>
      </c>
      <c r="AE96" s="25">
        <f t="shared" si="31"/>
        <v>12897098063.369915</v>
      </c>
      <c r="AF96" s="570">
        <f t="shared" si="28"/>
        <v>0.04</v>
      </c>
      <c r="AG96" s="25">
        <f t="shared" si="29"/>
        <v>515883922.5347966</v>
      </c>
      <c r="DA96" s="58"/>
      <c r="DB96" s="58"/>
      <c r="DC96" s="58"/>
      <c r="DD96" s="58"/>
      <c r="DE96" s="58"/>
    </row>
    <row r="97" spans="30:109" x14ac:dyDescent="0.3">
      <c r="AD97" s="85">
        <f t="shared" si="30"/>
        <v>2039</v>
      </c>
      <c r="AE97" s="25">
        <f t="shared" si="31"/>
        <v>13412981985.904711</v>
      </c>
      <c r="AF97" s="570">
        <f t="shared" si="28"/>
        <v>0.04</v>
      </c>
      <c r="AG97" s="25">
        <f t="shared" si="29"/>
        <v>536519279.43618846</v>
      </c>
      <c r="DA97" s="58"/>
      <c r="DB97" s="58"/>
      <c r="DC97" s="58"/>
      <c r="DD97" s="58"/>
      <c r="DE97" s="58"/>
    </row>
    <row r="98" spans="30:109" x14ac:dyDescent="0.3">
      <c r="AD98" s="85">
        <f t="shared" si="30"/>
        <v>2040</v>
      </c>
      <c r="AE98" s="25">
        <f t="shared" si="31"/>
        <v>13949501265.340899</v>
      </c>
      <c r="AF98" s="570">
        <f t="shared" si="28"/>
        <v>0.04</v>
      </c>
      <c r="AG98" s="25">
        <f t="shared" si="29"/>
        <v>557980050.6136359</v>
      </c>
    </row>
    <row r="99" spans="30:109" x14ac:dyDescent="0.3">
      <c r="AD99" s="85">
        <f t="shared" si="30"/>
        <v>2041</v>
      </c>
      <c r="AE99" s="25">
        <f t="shared" si="31"/>
        <v>14507481315.954535</v>
      </c>
      <c r="AF99" s="570">
        <f t="shared" si="28"/>
        <v>0.04</v>
      </c>
      <c r="AG99" s="25">
        <f t="shared" si="29"/>
        <v>580299252.63818145</v>
      </c>
    </row>
    <row r="100" spans="30:109" x14ac:dyDescent="0.3">
      <c r="AD100" s="85">
        <f t="shared" si="30"/>
        <v>2042</v>
      </c>
      <c r="AE100" s="25">
        <f t="shared" si="31"/>
        <v>15087780568.592716</v>
      </c>
      <c r="AF100" s="570">
        <f t="shared" si="28"/>
        <v>0.04</v>
      </c>
      <c r="AG100" s="25">
        <f t="shared" si="29"/>
        <v>603511222.74370861</v>
      </c>
    </row>
    <row r="101" spans="30:109" x14ac:dyDescent="0.3">
      <c r="AD101" s="85">
        <f t="shared" si="30"/>
        <v>2043</v>
      </c>
      <c r="AE101" s="25">
        <f t="shared" si="31"/>
        <v>15691291791.336426</v>
      </c>
      <c r="AF101" s="570">
        <f t="shared" si="28"/>
        <v>0.04</v>
      </c>
      <c r="AG101" s="25">
        <f t="shared" si="29"/>
        <v>627651671.65345705</v>
      </c>
    </row>
    <row r="102" spans="30:109" x14ac:dyDescent="0.3">
      <c r="AD102" s="85">
        <f t="shared" si="30"/>
        <v>2044</v>
      </c>
      <c r="AE102" s="25">
        <f t="shared" si="31"/>
        <v>16318943462.989883</v>
      </c>
      <c r="AF102" s="570">
        <f t="shared" si="28"/>
        <v>0.04</v>
      </c>
      <c r="AG102" s="25">
        <f t="shared" si="29"/>
        <v>652757738.51959538</v>
      </c>
    </row>
    <row r="103" spans="30:109" x14ac:dyDescent="0.3">
      <c r="AD103" s="85">
        <f t="shared" si="30"/>
        <v>2045</v>
      </c>
      <c r="AE103" s="25">
        <f t="shared" si="31"/>
        <v>16971701201.50948</v>
      </c>
      <c r="AF103" s="570">
        <f t="shared" si="28"/>
        <v>0.04</v>
      </c>
      <c r="AG103" s="25">
        <f t="shared" si="29"/>
        <v>678868048.06037915</v>
      </c>
    </row>
    <row r="104" spans="30:109" x14ac:dyDescent="0.3">
      <c r="AD104" s="85">
        <f t="shared" si="30"/>
        <v>2046</v>
      </c>
      <c r="AE104" s="25">
        <f t="shared" si="31"/>
        <v>17650569249.569859</v>
      </c>
      <c r="AF104" s="570">
        <f t="shared" si="28"/>
        <v>0.04</v>
      </c>
      <c r="AG104" s="25">
        <f t="shared" si="29"/>
        <v>706022769.9827944</v>
      </c>
    </row>
    <row r="105" spans="30:109" x14ac:dyDescent="0.3">
      <c r="AD105" s="85">
        <f t="shared" si="30"/>
        <v>2047</v>
      </c>
      <c r="AE105" s="25">
        <f t="shared" si="31"/>
        <v>18356592019.552654</v>
      </c>
      <c r="AF105" s="570">
        <f t="shared" si="28"/>
        <v>0.04</v>
      </c>
      <c r="AG105" s="25">
        <f t="shared" si="29"/>
        <v>734263680.78210616</v>
      </c>
    </row>
    <row r="106" spans="30:109" x14ac:dyDescent="0.3">
      <c r="AD106" s="85">
        <f t="shared" si="30"/>
        <v>2048</v>
      </c>
      <c r="AE106" s="25">
        <f t="shared" si="31"/>
        <v>19090855700.334759</v>
      </c>
      <c r="AF106" s="570">
        <f t="shared" si="28"/>
        <v>0.04</v>
      </c>
      <c r="AG106" s="25">
        <f t="shared" si="29"/>
        <v>763634228.01339042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84365-BF3D-4B15-A2D2-F6F4C7D4A4F5}">
  <dimension ref="A2:EK106"/>
  <sheetViews>
    <sheetView topLeftCell="CZ41" workbookViewId="0">
      <selection activeCell="CZ87" sqref="CZ87"/>
    </sheetView>
  </sheetViews>
  <sheetFormatPr defaultColWidth="8.88671875" defaultRowHeight="15.6" x14ac:dyDescent="0.3"/>
  <cols>
    <col min="1" max="1" width="5.88671875" style="1" customWidth="1"/>
    <col min="2" max="2" width="22.33203125" style="1" customWidth="1"/>
    <col min="3" max="3" width="19" style="1" bestFit="1" customWidth="1"/>
    <col min="4" max="4" width="24.21875" style="1" bestFit="1" customWidth="1"/>
    <col min="5" max="5" width="26.6640625" style="1" customWidth="1"/>
    <col min="6" max="6" width="7.33203125" style="1" customWidth="1"/>
    <col min="7" max="7" width="22.88671875" style="1" bestFit="1" customWidth="1"/>
    <col min="8" max="8" width="6.6640625" style="1" customWidth="1"/>
    <col min="9" max="9" width="22.33203125" style="1" customWidth="1"/>
    <col min="10" max="10" width="8.88671875" style="1"/>
    <col min="11" max="11" width="22.33203125" style="1" customWidth="1"/>
    <col min="12" max="12" width="8.88671875" style="1"/>
    <col min="13" max="13" width="21.33203125" style="1" bestFit="1" customWidth="1"/>
    <col min="14" max="14" width="8.88671875" style="1"/>
    <col min="15" max="15" width="20.5546875" style="1" customWidth="1"/>
    <col min="16" max="16" width="8.88671875" style="1"/>
    <col min="17" max="17" width="21.33203125" style="1" bestFit="1" customWidth="1"/>
    <col min="18" max="18" width="8.88671875" style="1"/>
    <col min="19" max="19" width="20.44140625" style="1" customWidth="1"/>
    <col min="20" max="20" width="8.88671875" style="1"/>
    <col min="21" max="21" width="23.6640625" style="1" bestFit="1" customWidth="1"/>
    <col min="22" max="22" width="8.88671875" style="1"/>
    <col min="23" max="23" width="23.109375" style="1" bestFit="1" customWidth="1"/>
    <col min="24" max="24" width="8.88671875" style="1"/>
    <col min="25" max="25" width="21.33203125" style="1" bestFit="1" customWidth="1"/>
    <col min="26" max="26" width="11.6640625" style="1" customWidth="1"/>
    <col min="27" max="27" width="22.6640625" style="1" bestFit="1" customWidth="1"/>
    <col min="28" max="28" width="8.88671875" style="1"/>
    <col min="29" max="29" width="21.33203125" style="1" bestFit="1" customWidth="1"/>
    <col min="30" max="30" width="8.88671875" style="1"/>
    <col min="31" max="31" width="20.21875" style="1" bestFit="1" customWidth="1"/>
    <col min="32" max="95" width="20.21875" style="1" customWidth="1"/>
    <col min="96" max="96" width="8.88671875" style="1"/>
    <col min="97" max="97" width="21.33203125" style="1" bestFit="1" customWidth="1"/>
    <col min="98" max="98" width="8.88671875" style="1"/>
    <col min="99" max="99" width="21.21875" style="1" customWidth="1"/>
    <col min="100" max="100" width="8.88671875" style="1"/>
    <col min="101" max="101" width="23.6640625" style="1" customWidth="1"/>
    <col min="102" max="102" width="9.44140625" style="1" bestFit="1" customWidth="1"/>
    <col min="103" max="103" width="36.44140625" style="1" customWidth="1"/>
    <col min="104" max="104" width="28" style="1" bestFit="1" customWidth="1"/>
    <col min="105" max="105" width="11.109375" style="1" bestFit="1" customWidth="1"/>
    <col min="106" max="106" width="26.77734375" style="1" customWidth="1"/>
    <col min="107" max="107" width="35.6640625" style="1" customWidth="1"/>
    <col min="108" max="108" width="39.109375" style="1" bestFit="1" customWidth="1"/>
    <col min="109" max="110" width="25.44140625" style="1" bestFit="1" customWidth="1"/>
    <col min="111" max="111" width="8.88671875" style="1"/>
    <col min="112" max="112" width="24.21875" style="1" customWidth="1"/>
    <col min="113" max="113" width="8.88671875" style="1"/>
    <col min="114" max="114" width="9.33203125" style="1" customWidth="1"/>
    <col min="115" max="117" width="8.88671875" style="1"/>
    <col min="118" max="118" width="19.6640625" style="1" customWidth="1"/>
    <col min="119" max="119" width="11.109375" style="1" bestFit="1" customWidth="1"/>
    <col min="120" max="120" width="29.5546875" style="1" bestFit="1" customWidth="1"/>
    <col min="121" max="121" width="8.88671875" style="1"/>
    <col min="122" max="122" width="23.109375" style="1" bestFit="1" customWidth="1"/>
    <col min="123" max="123" width="16.88671875" style="2" customWidth="1"/>
    <col min="124" max="124" width="22.44140625" style="1" bestFit="1" customWidth="1"/>
    <col min="125" max="125" width="7.109375" style="1" customWidth="1"/>
    <col min="126" max="126" width="20.21875" style="1" customWidth="1"/>
    <col min="127" max="127" width="9.109375" style="2" customWidth="1"/>
    <col min="128" max="128" width="19.109375" style="1" bestFit="1" customWidth="1"/>
    <col min="129" max="130" width="8.88671875" style="1"/>
    <col min="131" max="131" width="20.6640625" style="1" customWidth="1"/>
    <col min="132" max="132" width="3.6640625" style="1" customWidth="1"/>
    <col min="133" max="134" width="21.88671875" style="1" customWidth="1"/>
    <col min="135" max="135" width="8" style="1" customWidth="1"/>
    <col min="136" max="136" width="21.44140625" style="1" customWidth="1"/>
    <col min="137" max="137" width="19.109375" style="1" bestFit="1" customWidth="1"/>
    <col min="138" max="138" width="25.33203125" style="16" customWidth="1"/>
    <col min="139" max="139" width="8.88671875" style="2"/>
    <col min="140" max="140" width="8.88671875" style="1"/>
    <col min="141" max="141" width="17.44140625" style="1" bestFit="1" customWidth="1"/>
    <col min="142" max="16384" width="8.88671875" style="1"/>
  </cols>
  <sheetData>
    <row r="2" spans="1:139" s="228" customFormat="1" ht="27.6" x14ac:dyDescent="0.65">
      <c r="C2" s="253" t="s">
        <v>258</v>
      </c>
      <c r="D2" s="50"/>
      <c r="E2" s="50"/>
      <c r="F2" s="254" t="s">
        <v>259</v>
      </c>
      <c r="G2" s="255" t="s">
        <v>260</v>
      </c>
      <c r="H2" s="50"/>
      <c r="I2" s="256"/>
      <c r="K2" s="257" t="s">
        <v>261</v>
      </c>
      <c r="L2" s="50"/>
      <c r="M2" s="50"/>
      <c r="Q2" s="258" t="s">
        <v>262</v>
      </c>
      <c r="U2" s="255" t="s">
        <v>263</v>
      </c>
      <c r="W2" s="259" t="s">
        <v>264</v>
      </c>
      <c r="AA2" s="260"/>
      <c r="DS2" s="234"/>
      <c r="DW2" s="234"/>
      <c r="EH2" s="261"/>
      <c r="EI2" s="234"/>
    </row>
    <row r="3" spans="1:139" ht="25.95" customHeight="1" x14ac:dyDescent="0.5">
      <c r="C3" s="262" t="s">
        <v>265</v>
      </c>
      <c r="F3" s="263"/>
      <c r="G3" s="264"/>
      <c r="CZ3" s="265" t="s">
        <v>266</v>
      </c>
      <c r="DB3" s="266">
        <f>CY4*DB4</f>
        <v>1700517</v>
      </c>
    </row>
    <row r="4" spans="1:139" ht="15.6" customHeight="1" x14ac:dyDescent="0.5">
      <c r="C4" s="262"/>
      <c r="D4" s="13"/>
      <c r="E4" s="13" t="s">
        <v>267</v>
      </c>
      <c r="F4" s="263"/>
      <c r="G4" s="267" t="s">
        <v>268</v>
      </c>
      <c r="H4" s="13"/>
      <c r="I4" s="267" t="s">
        <v>230</v>
      </c>
      <c r="J4" s="13"/>
      <c r="K4" s="13"/>
      <c r="L4" s="13"/>
      <c r="M4" s="267" t="s">
        <v>230</v>
      </c>
      <c r="N4" s="13"/>
      <c r="O4" s="13"/>
      <c r="P4" s="13"/>
      <c r="Q4" s="267" t="s">
        <v>230</v>
      </c>
      <c r="R4" s="13"/>
      <c r="S4" s="13"/>
      <c r="T4" s="13"/>
      <c r="U4" s="267" t="s">
        <v>230</v>
      </c>
      <c r="V4" s="13"/>
      <c r="W4" s="13"/>
      <c r="X4" s="13"/>
      <c r="Y4" s="267" t="s">
        <v>230</v>
      </c>
      <c r="Z4" s="13"/>
      <c r="AA4" s="13"/>
      <c r="AB4" s="13"/>
      <c r="AC4" s="267" t="s">
        <v>230</v>
      </c>
      <c r="AD4" s="13"/>
      <c r="AE4" s="13"/>
      <c r="AF4" s="13"/>
      <c r="AG4" s="267" t="s">
        <v>230</v>
      </c>
      <c r="AH4" s="13"/>
      <c r="AI4" s="13"/>
      <c r="AJ4" s="13"/>
      <c r="AK4" s="267" t="s">
        <v>230</v>
      </c>
      <c r="AL4" s="13"/>
      <c r="AM4" s="13"/>
      <c r="AN4" s="13"/>
      <c r="AO4" s="267" t="s">
        <v>230</v>
      </c>
      <c r="AP4" s="13"/>
      <c r="AQ4" s="13"/>
      <c r="AR4" s="13"/>
      <c r="AS4" s="267" t="s">
        <v>230</v>
      </c>
      <c r="AT4" s="13"/>
      <c r="AU4" s="13"/>
      <c r="AV4" s="13"/>
      <c r="AW4" s="267" t="s">
        <v>230</v>
      </c>
      <c r="AX4" s="13"/>
      <c r="AY4" s="13"/>
      <c r="AZ4" s="13"/>
      <c r="BA4" s="267" t="s">
        <v>230</v>
      </c>
      <c r="BB4" s="13"/>
      <c r="BC4" s="13"/>
      <c r="BD4" s="13"/>
      <c r="BE4" s="267" t="s">
        <v>230</v>
      </c>
      <c r="BF4" s="13"/>
      <c r="BG4" s="13"/>
      <c r="BH4" s="13"/>
      <c r="BI4" s="267" t="s">
        <v>230</v>
      </c>
      <c r="BJ4" s="13"/>
      <c r="BK4" s="13"/>
      <c r="BL4" s="13"/>
      <c r="BM4" s="267" t="s">
        <v>230</v>
      </c>
      <c r="BN4" s="13"/>
      <c r="BO4" s="13"/>
      <c r="BP4" s="13"/>
      <c r="BQ4" s="267" t="s">
        <v>230</v>
      </c>
      <c r="BR4" s="13"/>
      <c r="BS4" s="13"/>
      <c r="BT4" s="13"/>
      <c r="BU4" s="267" t="s">
        <v>230</v>
      </c>
      <c r="BV4" s="13"/>
      <c r="BW4" s="13"/>
      <c r="BX4" s="13"/>
      <c r="BY4" s="267" t="s">
        <v>230</v>
      </c>
      <c r="BZ4" s="13"/>
      <c r="CA4" s="13"/>
      <c r="CB4" s="13"/>
      <c r="CC4" s="267" t="s">
        <v>230</v>
      </c>
      <c r="CD4" s="13"/>
      <c r="CE4" s="13"/>
      <c r="CF4" s="13"/>
      <c r="CG4" s="267" t="s">
        <v>230</v>
      </c>
      <c r="CH4" s="13"/>
      <c r="CI4" s="13"/>
      <c r="CJ4" s="13"/>
      <c r="CK4" s="267" t="s">
        <v>230</v>
      </c>
      <c r="CL4" s="13"/>
      <c r="CM4" s="13"/>
      <c r="CN4" s="13"/>
      <c r="CO4" s="267" t="s">
        <v>230</v>
      </c>
      <c r="CP4" s="13"/>
      <c r="CQ4" s="13"/>
      <c r="CR4" s="13"/>
      <c r="CS4" s="267" t="s">
        <v>230</v>
      </c>
      <c r="CT4" s="13"/>
      <c r="CU4" s="13"/>
      <c r="CV4" s="13"/>
      <c r="CW4" s="267" t="s">
        <v>230</v>
      </c>
      <c r="CX4" s="13"/>
      <c r="CY4" s="268">
        <v>68020</v>
      </c>
      <c r="CZ4" s="266">
        <v>1700517</v>
      </c>
      <c r="DA4" s="266"/>
      <c r="DB4" s="269">
        <f>CZ4/CY4</f>
        <v>25.000249926492209</v>
      </c>
    </row>
    <row r="5" spans="1:139" ht="18.600000000000001" x14ac:dyDescent="0.45">
      <c r="C5" s="270" t="s">
        <v>269</v>
      </c>
      <c r="D5" s="271"/>
      <c r="E5" s="272">
        <f>E11</f>
        <v>68020704303.666313</v>
      </c>
      <c r="F5" s="273">
        <v>1</v>
      </c>
      <c r="G5" s="272">
        <f>E5*F5</f>
        <v>68020704303.666313</v>
      </c>
      <c r="H5" s="274">
        <v>1</v>
      </c>
      <c r="I5" s="272">
        <f>G5*H5</f>
        <v>68020704303.666313</v>
      </c>
      <c r="J5" s="274">
        <v>1</v>
      </c>
      <c r="K5" s="272">
        <f>I5*J5</f>
        <v>68020704303.666313</v>
      </c>
      <c r="L5" s="274">
        <f>H5</f>
        <v>1</v>
      </c>
      <c r="M5" s="272">
        <f>K5*L5</f>
        <v>68020704303.666313</v>
      </c>
      <c r="N5" s="274">
        <f>J5</f>
        <v>1</v>
      </c>
      <c r="O5" s="272">
        <f>M5*N5</f>
        <v>68020704303.666313</v>
      </c>
      <c r="P5" s="274">
        <f>L5</f>
        <v>1</v>
      </c>
      <c r="Q5" s="272">
        <f>O5*P5</f>
        <v>68020704303.666313</v>
      </c>
      <c r="R5" s="274">
        <f>N5</f>
        <v>1</v>
      </c>
      <c r="S5" s="272">
        <f>Q5*R5</f>
        <v>68020704303.666313</v>
      </c>
      <c r="T5" s="274">
        <f>P5</f>
        <v>1</v>
      </c>
      <c r="U5" s="272">
        <f>S5*T5</f>
        <v>68020704303.666313</v>
      </c>
      <c r="V5" s="274">
        <f>R5</f>
        <v>1</v>
      </c>
      <c r="W5" s="272">
        <f>U5*V5</f>
        <v>68020704303.666313</v>
      </c>
      <c r="X5" s="274">
        <f>T5</f>
        <v>1</v>
      </c>
      <c r="Y5" s="272">
        <f>W5*X5</f>
        <v>68020704303.666313</v>
      </c>
      <c r="Z5" s="274">
        <f>V5</f>
        <v>1</v>
      </c>
      <c r="AA5" s="272">
        <f>Y5*Z5</f>
        <v>68020704303.666313</v>
      </c>
      <c r="AB5" s="274">
        <f>X5</f>
        <v>1</v>
      </c>
      <c r="AC5" s="272">
        <f>AA5*AB5</f>
        <v>68020704303.666313</v>
      </c>
      <c r="AD5" s="274">
        <f>Z5</f>
        <v>1</v>
      </c>
      <c r="AE5" s="272">
        <f>AC5*AD5</f>
        <v>68020704303.666313</v>
      </c>
      <c r="AF5" s="274">
        <f>AB5</f>
        <v>1</v>
      </c>
      <c r="AG5" s="272">
        <f>AE5*AF5</f>
        <v>68020704303.666313</v>
      </c>
      <c r="AH5" s="274">
        <f>AD5</f>
        <v>1</v>
      </c>
      <c r="AI5" s="272">
        <f>AG5*AH5</f>
        <v>68020704303.666313</v>
      </c>
      <c r="AJ5" s="274">
        <f>AF5</f>
        <v>1</v>
      </c>
      <c r="AK5" s="272">
        <f>AI5*AJ5</f>
        <v>68020704303.666313</v>
      </c>
      <c r="AL5" s="274">
        <f>AH5</f>
        <v>1</v>
      </c>
      <c r="AM5" s="272">
        <f>AK5*AL5</f>
        <v>68020704303.666313</v>
      </c>
      <c r="AN5" s="274">
        <f>AJ5</f>
        <v>1</v>
      </c>
      <c r="AO5" s="272">
        <f>AM5*AN5</f>
        <v>68020704303.666313</v>
      </c>
      <c r="AP5" s="274">
        <f>AL5</f>
        <v>1</v>
      </c>
      <c r="AQ5" s="272">
        <f>AO5*AP5</f>
        <v>68020704303.666313</v>
      </c>
      <c r="AR5" s="274">
        <f>AN5</f>
        <v>1</v>
      </c>
      <c r="AS5" s="272">
        <f>AQ5*AR5</f>
        <v>68020704303.666313</v>
      </c>
      <c r="AT5" s="274">
        <f>AP5</f>
        <v>1</v>
      </c>
      <c r="AU5" s="272">
        <f>AS5*AT5</f>
        <v>68020704303.666313</v>
      </c>
      <c r="AV5" s="274">
        <f>AR5</f>
        <v>1</v>
      </c>
      <c r="AW5" s="272">
        <f>AU5*AV5</f>
        <v>68020704303.666313</v>
      </c>
      <c r="AX5" s="274">
        <f>AT5</f>
        <v>1</v>
      </c>
      <c r="AY5" s="272">
        <f>AW5*AX5</f>
        <v>68020704303.666313</v>
      </c>
      <c r="AZ5" s="274">
        <f>AV5</f>
        <v>1</v>
      </c>
      <c r="BA5" s="272">
        <f>AY5*AZ5</f>
        <v>68020704303.666313</v>
      </c>
      <c r="BB5" s="274">
        <f>AX5</f>
        <v>1</v>
      </c>
      <c r="BC5" s="272">
        <f>BA5*BB5</f>
        <v>68020704303.666313</v>
      </c>
      <c r="BD5" s="274">
        <f>AR5</f>
        <v>1</v>
      </c>
      <c r="BE5" s="272">
        <f>BC5*BD5</f>
        <v>68020704303.666313</v>
      </c>
      <c r="BF5" s="274">
        <f>AT5</f>
        <v>1</v>
      </c>
      <c r="BG5" s="272">
        <f>BE5*BF5</f>
        <v>68020704303.666313</v>
      </c>
      <c r="BH5" s="274">
        <f>BD5</f>
        <v>1</v>
      </c>
      <c r="BI5" s="272">
        <f>BG5*BH5</f>
        <v>68020704303.666313</v>
      </c>
      <c r="BJ5" s="274">
        <f>BF5</f>
        <v>1</v>
      </c>
      <c r="BK5" s="272">
        <f>BI5*BJ5</f>
        <v>68020704303.666313</v>
      </c>
      <c r="BL5" s="274">
        <f>BH5</f>
        <v>1</v>
      </c>
      <c r="BM5" s="272">
        <f>BK5*BL5</f>
        <v>68020704303.666313</v>
      </c>
      <c r="BN5" s="274">
        <f>BJ5</f>
        <v>1</v>
      </c>
      <c r="BO5" s="272">
        <f>BM5*BN5</f>
        <v>68020704303.666313</v>
      </c>
      <c r="BP5" s="274">
        <f>BL5</f>
        <v>1</v>
      </c>
      <c r="BQ5" s="272">
        <f>BO5*BP5</f>
        <v>68020704303.666313</v>
      </c>
      <c r="BR5" s="274">
        <f>BN5</f>
        <v>1</v>
      </c>
      <c r="BS5" s="272">
        <f>BQ5*BR5</f>
        <v>68020704303.666313</v>
      </c>
      <c r="BT5" s="274">
        <f>BP5</f>
        <v>1</v>
      </c>
      <c r="BU5" s="272">
        <f>BS5*BT5</f>
        <v>68020704303.666313</v>
      </c>
      <c r="BV5" s="274">
        <f>BR5</f>
        <v>1</v>
      </c>
      <c r="BW5" s="272">
        <f>BU5*BV5</f>
        <v>68020704303.666313</v>
      </c>
      <c r="BX5" s="274">
        <f>BT5</f>
        <v>1</v>
      </c>
      <c r="BY5" s="272">
        <f>BW5*BX5</f>
        <v>68020704303.666313</v>
      </c>
      <c r="BZ5" s="274">
        <f>BV5</f>
        <v>1</v>
      </c>
      <c r="CA5" s="272">
        <f>BY5*BZ5</f>
        <v>68020704303.666313</v>
      </c>
      <c r="CB5" s="274">
        <f>BX5</f>
        <v>1</v>
      </c>
      <c r="CC5" s="272">
        <f>CA5*CB5</f>
        <v>68020704303.666313</v>
      </c>
      <c r="CD5" s="274">
        <f>BZ5</f>
        <v>1</v>
      </c>
      <c r="CE5" s="272">
        <f>CC5*CD5</f>
        <v>68020704303.666313</v>
      </c>
      <c r="CF5" s="274">
        <f>CB5</f>
        <v>1</v>
      </c>
      <c r="CG5" s="272">
        <f>CE5*CF5</f>
        <v>68020704303.666313</v>
      </c>
      <c r="CH5" s="274">
        <f>CD5</f>
        <v>1</v>
      </c>
      <c r="CI5" s="272">
        <f>CG5*CH5</f>
        <v>68020704303.666313</v>
      </c>
      <c r="CJ5" s="274">
        <f>BX5</f>
        <v>1</v>
      </c>
      <c r="CK5" s="272">
        <f>CI5*CJ5</f>
        <v>68020704303.666313</v>
      </c>
      <c r="CL5" s="274">
        <f>BZ5</f>
        <v>1</v>
      </c>
      <c r="CM5" s="272">
        <f>CK5*CL5</f>
        <v>68020704303.666313</v>
      </c>
      <c r="CN5" s="274">
        <f>CJ5</f>
        <v>1</v>
      </c>
      <c r="CO5" s="272">
        <f>CM5*CN5</f>
        <v>68020704303.666313</v>
      </c>
      <c r="CP5" s="274">
        <f>CL5</f>
        <v>1</v>
      </c>
      <c r="CQ5" s="272">
        <f>CO5*CP5</f>
        <v>68020704303.666313</v>
      </c>
      <c r="CR5" s="274">
        <f>AB5</f>
        <v>1</v>
      </c>
      <c r="CS5" s="272">
        <f>CQ5*CR5</f>
        <v>68020704303.666313</v>
      </c>
      <c r="CT5" s="274">
        <f>AD5</f>
        <v>1</v>
      </c>
      <c r="CU5" s="272">
        <f>CS5*CT5</f>
        <v>68020704303.666313</v>
      </c>
      <c r="CV5" s="274">
        <f>CR5</f>
        <v>1</v>
      </c>
      <c r="CW5" s="272">
        <f>CU5*CV5</f>
        <v>68020704303.666313</v>
      </c>
      <c r="CX5" s="274">
        <f>CT5</f>
        <v>1</v>
      </c>
      <c r="CY5" s="272">
        <f>CW5*CX5</f>
        <v>68020704303.666313</v>
      </c>
      <c r="CZ5" s="275">
        <f>G5+I5+M5+Q5+U5+Y5+AC5+AG5+AK5+AO5+AS5+AW5+BA5+BE5+BI5+BM5+BQ5+BU5+BY5+CC5+CG5+CK5+CO5+CS5+CW5</f>
        <v>1700517607591.657</v>
      </c>
      <c r="DB5" s="276">
        <f>CV5</f>
        <v>1</v>
      </c>
      <c r="DC5" s="277">
        <f>CY5*DB5</f>
        <v>68020704303.666313</v>
      </c>
      <c r="DD5" s="278"/>
      <c r="DE5" s="278"/>
      <c r="DF5" s="279"/>
    </row>
    <row r="6" spans="1:139" x14ac:dyDescent="0.3">
      <c r="F6" s="263"/>
      <c r="CZ6" s="280"/>
      <c r="DF6" s="281"/>
    </row>
    <row r="7" spans="1:139" x14ac:dyDescent="0.3">
      <c r="B7" s="282"/>
      <c r="C7" s="9"/>
      <c r="D7" s="9"/>
      <c r="E7" s="283" t="s">
        <v>515</v>
      </c>
      <c r="F7" s="284"/>
      <c r="G7" s="283" t="s">
        <v>268</v>
      </c>
      <c r="H7" s="285" t="s">
        <v>271</v>
      </c>
      <c r="I7" s="286" t="s">
        <v>272</v>
      </c>
      <c r="J7" s="287" t="s">
        <v>91</v>
      </c>
      <c r="K7" s="286" t="s">
        <v>273</v>
      </c>
      <c r="L7" s="63" t="s">
        <v>271</v>
      </c>
      <c r="M7" s="288" t="s">
        <v>274</v>
      </c>
      <c r="N7" s="289" t="s">
        <v>91</v>
      </c>
      <c r="O7" s="288" t="s">
        <v>273</v>
      </c>
      <c r="P7" s="285" t="s">
        <v>271</v>
      </c>
      <c r="Q7" s="286" t="s">
        <v>275</v>
      </c>
      <c r="R7" s="287" t="s">
        <v>91</v>
      </c>
      <c r="S7" s="286" t="s">
        <v>273</v>
      </c>
      <c r="T7" s="63" t="s">
        <v>271</v>
      </c>
      <c r="U7" s="288" t="s">
        <v>276</v>
      </c>
      <c r="V7" s="289" t="s">
        <v>91</v>
      </c>
      <c r="W7" s="288" t="s">
        <v>273</v>
      </c>
      <c r="X7" s="285" t="s">
        <v>271</v>
      </c>
      <c r="Y7" s="286" t="s">
        <v>277</v>
      </c>
      <c r="Z7" s="287" t="s">
        <v>91</v>
      </c>
      <c r="AA7" s="286" t="s">
        <v>273</v>
      </c>
      <c r="AB7" s="63" t="s">
        <v>271</v>
      </c>
      <c r="AC7" s="288" t="s">
        <v>278</v>
      </c>
      <c r="AD7" s="289" t="s">
        <v>91</v>
      </c>
      <c r="AE7" s="288" t="s">
        <v>273</v>
      </c>
      <c r="AF7" s="634" t="s">
        <v>271</v>
      </c>
      <c r="AG7" s="635" t="s">
        <v>279</v>
      </c>
      <c r="AH7" s="636" t="s">
        <v>91</v>
      </c>
      <c r="AI7" s="635" t="s">
        <v>273</v>
      </c>
      <c r="AJ7" s="637" t="s">
        <v>271</v>
      </c>
      <c r="AK7" s="528" t="s">
        <v>280</v>
      </c>
      <c r="AL7" s="476" t="s">
        <v>91</v>
      </c>
      <c r="AM7" s="528" t="s">
        <v>273</v>
      </c>
      <c r="AN7" s="634" t="s">
        <v>271</v>
      </c>
      <c r="AO7" s="635" t="s">
        <v>494</v>
      </c>
      <c r="AP7" s="636" t="s">
        <v>91</v>
      </c>
      <c r="AQ7" s="635" t="s">
        <v>273</v>
      </c>
      <c r="AR7" s="637" t="s">
        <v>271</v>
      </c>
      <c r="AS7" s="528" t="s">
        <v>495</v>
      </c>
      <c r="AT7" s="476" t="s">
        <v>91</v>
      </c>
      <c r="AU7" s="528" t="s">
        <v>273</v>
      </c>
      <c r="AV7" s="634" t="s">
        <v>271</v>
      </c>
      <c r="AW7" s="635" t="s">
        <v>496</v>
      </c>
      <c r="AX7" s="636" t="s">
        <v>91</v>
      </c>
      <c r="AY7" s="635" t="s">
        <v>273</v>
      </c>
      <c r="AZ7" s="637" t="s">
        <v>271</v>
      </c>
      <c r="BA7" s="528" t="s">
        <v>497</v>
      </c>
      <c r="BB7" s="476" t="s">
        <v>91</v>
      </c>
      <c r="BC7" s="528" t="s">
        <v>273</v>
      </c>
      <c r="BD7" s="634" t="s">
        <v>271</v>
      </c>
      <c r="BE7" s="635" t="s">
        <v>498</v>
      </c>
      <c r="BF7" s="636" t="s">
        <v>91</v>
      </c>
      <c r="BG7" s="635" t="s">
        <v>273</v>
      </c>
      <c r="BH7" s="637" t="s">
        <v>271</v>
      </c>
      <c r="BI7" s="528" t="s">
        <v>499</v>
      </c>
      <c r="BJ7" s="476" t="s">
        <v>91</v>
      </c>
      <c r="BK7" s="528" t="s">
        <v>273</v>
      </c>
      <c r="BL7" s="634" t="s">
        <v>271</v>
      </c>
      <c r="BM7" s="635" t="s">
        <v>500</v>
      </c>
      <c r="BN7" s="636" t="s">
        <v>91</v>
      </c>
      <c r="BO7" s="635" t="s">
        <v>273</v>
      </c>
      <c r="BP7" s="637" t="s">
        <v>271</v>
      </c>
      <c r="BQ7" s="528" t="s">
        <v>501</v>
      </c>
      <c r="BR7" s="476" t="s">
        <v>91</v>
      </c>
      <c r="BS7" s="528" t="s">
        <v>273</v>
      </c>
      <c r="BT7" s="634" t="s">
        <v>271</v>
      </c>
      <c r="BU7" s="635" t="s">
        <v>502</v>
      </c>
      <c r="BV7" s="636" t="s">
        <v>91</v>
      </c>
      <c r="BW7" s="635" t="s">
        <v>273</v>
      </c>
      <c r="BX7" s="637" t="s">
        <v>271</v>
      </c>
      <c r="BY7" s="528" t="s">
        <v>503</v>
      </c>
      <c r="BZ7" s="476" t="s">
        <v>91</v>
      </c>
      <c r="CA7" s="528" t="s">
        <v>273</v>
      </c>
      <c r="CB7" s="634" t="s">
        <v>271</v>
      </c>
      <c r="CC7" s="635" t="s">
        <v>504</v>
      </c>
      <c r="CD7" s="636" t="s">
        <v>91</v>
      </c>
      <c r="CE7" s="635" t="s">
        <v>273</v>
      </c>
      <c r="CF7" s="637" t="s">
        <v>271</v>
      </c>
      <c r="CG7" s="528" t="s">
        <v>505</v>
      </c>
      <c r="CH7" s="476" t="s">
        <v>91</v>
      </c>
      <c r="CI7" s="528" t="s">
        <v>273</v>
      </c>
      <c r="CJ7" s="634" t="s">
        <v>271</v>
      </c>
      <c r="CK7" s="635" t="s">
        <v>506</v>
      </c>
      <c r="CL7" s="636" t="s">
        <v>91</v>
      </c>
      <c r="CM7" s="635" t="s">
        <v>273</v>
      </c>
      <c r="CN7" s="637" t="s">
        <v>271</v>
      </c>
      <c r="CO7" s="528" t="s">
        <v>507</v>
      </c>
      <c r="CP7" s="476" t="s">
        <v>91</v>
      </c>
      <c r="CQ7" s="528" t="s">
        <v>273</v>
      </c>
      <c r="CR7" s="285" t="s">
        <v>271</v>
      </c>
      <c r="CS7" s="286" t="s">
        <v>508</v>
      </c>
      <c r="CT7" s="287" t="s">
        <v>91</v>
      </c>
      <c r="CU7" s="286" t="s">
        <v>273</v>
      </c>
      <c r="CV7" s="63" t="s">
        <v>271</v>
      </c>
      <c r="CW7" s="288" t="s">
        <v>509</v>
      </c>
      <c r="CX7" s="289" t="s">
        <v>91</v>
      </c>
      <c r="CY7" s="288" t="s">
        <v>273</v>
      </c>
      <c r="CZ7" s="288"/>
      <c r="DB7" s="290" t="s">
        <v>282</v>
      </c>
      <c r="DC7" s="288" t="s">
        <v>510</v>
      </c>
      <c r="DF7" s="281"/>
    </row>
    <row r="8" spans="1:139" x14ac:dyDescent="0.3">
      <c r="B8" s="291"/>
      <c r="C8" s="13"/>
      <c r="E8" s="292">
        <f>CZ47</f>
        <v>136041408607.33263</v>
      </c>
      <c r="F8" s="263"/>
      <c r="G8" s="293" t="s">
        <v>284</v>
      </c>
      <c r="H8" s="294" t="s">
        <v>88</v>
      </c>
      <c r="I8" s="295"/>
      <c r="J8" s="296"/>
      <c r="K8" s="295"/>
      <c r="L8" s="297" t="s">
        <v>285</v>
      </c>
      <c r="M8" s="298"/>
      <c r="N8" s="299"/>
      <c r="O8" s="298"/>
      <c r="P8" s="294" t="s">
        <v>88</v>
      </c>
      <c r="Q8" s="295"/>
      <c r="R8" s="296"/>
      <c r="S8" s="295"/>
      <c r="T8" s="297" t="s">
        <v>88</v>
      </c>
      <c r="U8" s="298"/>
      <c r="V8" s="299"/>
      <c r="W8" s="298"/>
      <c r="X8" s="294" t="s">
        <v>88</v>
      </c>
      <c r="Y8" s="295"/>
      <c r="Z8" s="296"/>
      <c r="AA8" s="295"/>
      <c r="AB8" s="297" t="s">
        <v>88</v>
      </c>
      <c r="AC8" s="298"/>
      <c r="AD8" s="299"/>
      <c r="AE8" s="298"/>
      <c r="AF8" s="638" t="s">
        <v>88</v>
      </c>
      <c r="AG8" s="639"/>
      <c r="AH8" s="640"/>
      <c r="AI8" s="639"/>
      <c r="AJ8" s="641" t="s">
        <v>88</v>
      </c>
      <c r="AK8" s="642"/>
      <c r="AL8" s="643"/>
      <c r="AM8" s="642"/>
      <c r="AN8" s="638" t="s">
        <v>88</v>
      </c>
      <c r="AO8" s="639"/>
      <c r="AP8" s="640"/>
      <c r="AQ8" s="639"/>
      <c r="AR8" s="641" t="s">
        <v>88</v>
      </c>
      <c r="AS8" s="642"/>
      <c r="AT8" s="643"/>
      <c r="AU8" s="642"/>
      <c r="AV8" s="638" t="s">
        <v>88</v>
      </c>
      <c r="AW8" s="639"/>
      <c r="AX8" s="640"/>
      <c r="AY8" s="639"/>
      <c r="AZ8" s="641" t="s">
        <v>88</v>
      </c>
      <c r="BA8" s="642"/>
      <c r="BB8" s="643"/>
      <c r="BC8" s="642"/>
      <c r="BD8" s="638" t="s">
        <v>88</v>
      </c>
      <c r="BE8" s="639"/>
      <c r="BF8" s="640"/>
      <c r="BG8" s="639"/>
      <c r="BH8" s="641" t="s">
        <v>88</v>
      </c>
      <c r="BI8" s="642"/>
      <c r="BJ8" s="643"/>
      <c r="BK8" s="642"/>
      <c r="BL8" s="638" t="s">
        <v>88</v>
      </c>
      <c r="BM8" s="639"/>
      <c r="BN8" s="640"/>
      <c r="BO8" s="639"/>
      <c r="BP8" s="641" t="s">
        <v>88</v>
      </c>
      <c r="BQ8" s="642"/>
      <c r="BR8" s="643"/>
      <c r="BS8" s="642"/>
      <c r="BT8" s="638" t="s">
        <v>88</v>
      </c>
      <c r="BU8" s="639"/>
      <c r="BV8" s="640"/>
      <c r="BW8" s="639"/>
      <c r="BX8" s="641" t="s">
        <v>88</v>
      </c>
      <c r="BY8" s="642"/>
      <c r="BZ8" s="643"/>
      <c r="CA8" s="642"/>
      <c r="CB8" s="638" t="s">
        <v>88</v>
      </c>
      <c r="CC8" s="639"/>
      <c r="CD8" s="640"/>
      <c r="CE8" s="639"/>
      <c r="CF8" s="641" t="s">
        <v>88</v>
      </c>
      <c r="CG8" s="642"/>
      <c r="CH8" s="643"/>
      <c r="CI8" s="642"/>
      <c r="CJ8" s="638" t="s">
        <v>88</v>
      </c>
      <c r="CK8" s="639"/>
      <c r="CL8" s="640"/>
      <c r="CM8" s="639"/>
      <c r="CN8" s="641" t="s">
        <v>88</v>
      </c>
      <c r="CO8" s="642"/>
      <c r="CP8" s="643"/>
      <c r="CQ8" s="642"/>
      <c r="CR8" s="294" t="s">
        <v>88</v>
      </c>
      <c r="CS8" s="295"/>
      <c r="CT8" s="296"/>
      <c r="CU8" s="295"/>
      <c r="CV8" s="297" t="s">
        <v>88</v>
      </c>
      <c r="CW8" s="298"/>
      <c r="CX8" s="299"/>
      <c r="CY8" s="298"/>
      <c r="CZ8" s="300"/>
      <c r="DB8" s="301" t="s">
        <v>88</v>
      </c>
      <c r="DC8" s="298"/>
      <c r="DF8" s="281"/>
    </row>
    <row r="9" spans="1:139" ht="16.2" thickBot="1" x14ac:dyDescent="0.35">
      <c r="B9" s="302"/>
      <c r="C9" s="303"/>
      <c r="D9" s="304"/>
      <c r="E9" s="305"/>
      <c r="F9" s="306"/>
      <c r="G9" s="307" t="s">
        <v>288</v>
      </c>
      <c r="H9" s="13"/>
      <c r="I9" s="308" t="s">
        <v>289</v>
      </c>
      <c r="J9" s="309">
        <v>0.05</v>
      </c>
      <c r="K9" s="15"/>
      <c r="L9" s="13"/>
      <c r="M9" s="308" t="s">
        <v>289</v>
      </c>
      <c r="N9" s="140"/>
      <c r="O9" s="15"/>
      <c r="P9" s="13"/>
      <c r="Q9" s="308" t="s">
        <v>289</v>
      </c>
      <c r="R9" s="140"/>
      <c r="S9" s="15"/>
      <c r="T9" s="13"/>
      <c r="U9" s="308" t="s">
        <v>289</v>
      </c>
      <c r="V9" s="140"/>
      <c r="W9" s="15"/>
      <c r="X9" s="13"/>
      <c r="Y9" s="308" t="s">
        <v>289</v>
      </c>
      <c r="Z9" s="140"/>
      <c r="AA9" s="15"/>
      <c r="AB9" s="13"/>
      <c r="AC9" s="308" t="s">
        <v>289</v>
      </c>
      <c r="AD9" s="140"/>
      <c r="AE9" s="15"/>
      <c r="AF9" s="13"/>
      <c r="AG9" s="308" t="s">
        <v>289</v>
      </c>
      <c r="AH9" s="140"/>
      <c r="AI9" s="15"/>
      <c r="AJ9" s="13"/>
      <c r="AK9" s="308" t="s">
        <v>289</v>
      </c>
      <c r="AL9" s="140"/>
      <c r="AM9" s="15"/>
      <c r="AN9" s="13"/>
      <c r="AO9" s="308" t="s">
        <v>289</v>
      </c>
      <c r="AP9" s="140"/>
      <c r="AQ9" s="15"/>
      <c r="AR9" s="13"/>
      <c r="AS9" s="308" t="s">
        <v>289</v>
      </c>
      <c r="AT9" s="140"/>
      <c r="AU9" s="15"/>
      <c r="AV9" s="13"/>
      <c r="AW9" s="308" t="s">
        <v>289</v>
      </c>
      <c r="AX9" s="140"/>
      <c r="AY9" s="15"/>
      <c r="AZ9" s="13"/>
      <c r="BA9" s="308" t="s">
        <v>289</v>
      </c>
      <c r="BB9" s="140"/>
      <c r="BC9" s="15"/>
      <c r="BD9" s="13"/>
      <c r="BE9" s="308" t="s">
        <v>289</v>
      </c>
      <c r="BF9" s="140"/>
      <c r="BG9" s="15"/>
      <c r="BH9" s="13"/>
      <c r="BI9" s="308" t="s">
        <v>289</v>
      </c>
      <c r="BJ9" s="140"/>
      <c r="BK9" s="15"/>
      <c r="BL9" s="13"/>
      <c r="BM9" s="308" t="s">
        <v>289</v>
      </c>
      <c r="BN9" s="140"/>
      <c r="BO9" s="15"/>
      <c r="BP9" s="13"/>
      <c r="BQ9" s="308" t="s">
        <v>289</v>
      </c>
      <c r="BR9" s="140"/>
      <c r="BS9" s="15"/>
      <c r="BT9" s="13"/>
      <c r="BU9" s="308" t="s">
        <v>289</v>
      </c>
      <c r="BV9" s="140"/>
      <c r="BW9" s="15"/>
      <c r="BX9" s="13"/>
      <c r="BY9" s="308" t="s">
        <v>289</v>
      </c>
      <c r="BZ9" s="140"/>
      <c r="CA9" s="15"/>
      <c r="CB9" s="13"/>
      <c r="CC9" s="308" t="s">
        <v>289</v>
      </c>
      <c r="CD9" s="140"/>
      <c r="CE9" s="15"/>
      <c r="CF9" s="13"/>
      <c r="CG9" s="308" t="s">
        <v>289</v>
      </c>
      <c r="CH9" s="140"/>
      <c r="CI9" s="15"/>
      <c r="CJ9" s="13"/>
      <c r="CK9" s="308" t="s">
        <v>289</v>
      </c>
      <c r="CL9" s="140"/>
      <c r="CM9" s="15"/>
      <c r="CN9" s="13"/>
      <c r="CO9" s="308" t="s">
        <v>289</v>
      </c>
      <c r="CP9" s="140"/>
      <c r="CQ9" s="15"/>
      <c r="CR9" s="13"/>
      <c r="CS9" s="308" t="s">
        <v>289</v>
      </c>
      <c r="CT9" s="140"/>
      <c r="CU9" s="15"/>
      <c r="CV9" s="140"/>
      <c r="CW9" s="308" t="s">
        <v>289</v>
      </c>
      <c r="CX9" s="140"/>
      <c r="CY9" s="15"/>
      <c r="CZ9" s="300"/>
      <c r="DB9" s="140"/>
      <c r="DC9" s="308" t="s">
        <v>289</v>
      </c>
      <c r="DF9" s="281"/>
    </row>
    <row r="10" spans="1:139" ht="16.2" thickBot="1" x14ac:dyDescent="0.35">
      <c r="B10" s="302"/>
      <c r="C10" s="644"/>
      <c r="D10" s="304" t="s">
        <v>292</v>
      </c>
      <c r="E10" s="310">
        <f>DA53</f>
        <v>2048</v>
      </c>
      <c r="F10" s="311">
        <v>0.25</v>
      </c>
      <c r="G10" s="312">
        <f>E14*F10</f>
        <v>1890183103.2293882</v>
      </c>
      <c r="H10" s="313">
        <v>1</v>
      </c>
      <c r="I10" s="312">
        <f>G10*H10</f>
        <v>1890183103.2293882</v>
      </c>
      <c r="J10" s="313">
        <v>1</v>
      </c>
      <c r="K10" s="314">
        <f>I10*J10</f>
        <v>1890183103.2293882</v>
      </c>
      <c r="L10" s="315">
        <f>H10</f>
        <v>1</v>
      </c>
      <c r="M10" s="314">
        <f>K10*L10</f>
        <v>1890183103.2293882</v>
      </c>
      <c r="N10" s="315">
        <f>J10</f>
        <v>1</v>
      </c>
      <c r="O10" s="314">
        <f>M10*N10</f>
        <v>1890183103.2293882</v>
      </c>
      <c r="P10" s="315">
        <f>L10</f>
        <v>1</v>
      </c>
      <c r="Q10" s="314">
        <f>O10*P10</f>
        <v>1890183103.2293882</v>
      </c>
      <c r="R10" s="315">
        <f>N10</f>
        <v>1</v>
      </c>
      <c r="S10" s="314">
        <f>Q10*R10</f>
        <v>1890183103.2293882</v>
      </c>
      <c r="T10" s="315">
        <f>P10</f>
        <v>1</v>
      </c>
      <c r="U10" s="314">
        <f>S10*T10</f>
        <v>1890183103.2293882</v>
      </c>
      <c r="V10" s="315">
        <f>R10</f>
        <v>1</v>
      </c>
      <c r="W10" s="314">
        <f>U10*V10</f>
        <v>1890183103.2293882</v>
      </c>
      <c r="X10" s="315">
        <f>T10</f>
        <v>1</v>
      </c>
      <c r="Y10" s="314">
        <f>W10*X10</f>
        <v>1890183103.2293882</v>
      </c>
      <c r="Z10" s="315">
        <f>V10</f>
        <v>1</v>
      </c>
      <c r="AA10" s="314">
        <f>Y10*Z10</f>
        <v>1890183103.2293882</v>
      </c>
      <c r="AB10" s="315">
        <f>X10</f>
        <v>1</v>
      </c>
      <c r="AC10" s="314">
        <f>AA10*AB10</f>
        <v>1890183103.2293882</v>
      </c>
      <c r="AD10" s="315">
        <f>Z10</f>
        <v>1</v>
      </c>
      <c r="AE10" s="314">
        <f>AC10*AD10</f>
        <v>1890183103.2293882</v>
      </c>
      <c r="AF10" s="315">
        <f>AB10</f>
        <v>1</v>
      </c>
      <c r="AG10" s="314">
        <f>AE10*AF10</f>
        <v>1890183103.2293882</v>
      </c>
      <c r="AH10" s="315">
        <f>AD10</f>
        <v>1</v>
      </c>
      <c r="AI10" s="314">
        <f>AG10*AH10</f>
        <v>1890183103.2293882</v>
      </c>
      <c r="AJ10" s="315">
        <f>AF10</f>
        <v>1</v>
      </c>
      <c r="AK10" s="314">
        <f>AI10*AJ10</f>
        <v>1890183103.2293882</v>
      </c>
      <c r="AL10" s="315">
        <f>AH10</f>
        <v>1</v>
      </c>
      <c r="AM10" s="314">
        <f>AK10*AL10</f>
        <v>1890183103.2293882</v>
      </c>
      <c r="AN10" s="315">
        <f>AJ10</f>
        <v>1</v>
      </c>
      <c r="AO10" s="314">
        <f>AM10*AN10</f>
        <v>1890183103.2293882</v>
      </c>
      <c r="AP10" s="315">
        <f>AL10</f>
        <v>1</v>
      </c>
      <c r="AQ10" s="314">
        <f>AO10*AP10</f>
        <v>1890183103.2293882</v>
      </c>
      <c r="AR10" s="315">
        <f>AN10</f>
        <v>1</v>
      </c>
      <c r="AS10" s="314">
        <f>AQ10*AR10</f>
        <v>1890183103.2293882</v>
      </c>
      <c r="AT10" s="315">
        <f>AP10</f>
        <v>1</v>
      </c>
      <c r="AU10" s="314">
        <f>AS10*AT10</f>
        <v>1890183103.2293882</v>
      </c>
      <c r="AV10" s="315">
        <f>AR10</f>
        <v>1</v>
      </c>
      <c r="AW10" s="314">
        <f>AU10*AV10</f>
        <v>1890183103.2293882</v>
      </c>
      <c r="AX10" s="315">
        <f>AT10</f>
        <v>1</v>
      </c>
      <c r="AY10" s="314">
        <f>AW10*AX10</f>
        <v>1890183103.2293882</v>
      </c>
      <c r="AZ10" s="315">
        <f>AV10</f>
        <v>1</v>
      </c>
      <c r="BA10" s="314">
        <f>AY10*AZ10</f>
        <v>1890183103.2293882</v>
      </c>
      <c r="BB10" s="315">
        <f>AX10</f>
        <v>1</v>
      </c>
      <c r="BC10" s="314">
        <f>BA10*BB10</f>
        <v>1890183103.2293882</v>
      </c>
      <c r="BD10" s="315">
        <f>AR10</f>
        <v>1</v>
      </c>
      <c r="BE10" s="314">
        <f>BC10*BD10</f>
        <v>1890183103.2293882</v>
      </c>
      <c r="BF10" s="315">
        <f>AT10</f>
        <v>1</v>
      </c>
      <c r="BG10" s="314">
        <f>BE10*BF10</f>
        <v>1890183103.2293882</v>
      </c>
      <c r="BH10" s="315">
        <f>BD10</f>
        <v>1</v>
      </c>
      <c r="BI10" s="314">
        <f>BG10*BH10</f>
        <v>1890183103.2293882</v>
      </c>
      <c r="BJ10" s="315">
        <f>BF10</f>
        <v>1</v>
      </c>
      <c r="BK10" s="314">
        <f>BI10*BJ10</f>
        <v>1890183103.2293882</v>
      </c>
      <c r="BL10" s="315">
        <f>BH10</f>
        <v>1</v>
      </c>
      <c r="BM10" s="314">
        <f>BK10*BL10</f>
        <v>1890183103.2293882</v>
      </c>
      <c r="BN10" s="315">
        <f>BJ10</f>
        <v>1</v>
      </c>
      <c r="BO10" s="314">
        <f>BM10*BN10</f>
        <v>1890183103.2293882</v>
      </c>
      <c r="BP10" s="315">
        <f>BL10</f>
        <v>1</v>
      </c>
      <c r="BQ10" s="314">
        <f>BO10*BP10</f>
        <v>1890183103.2293882</v>
      </c>
      <c r="BR10" s="315">
        <f>BN10</f>
        <v>1</v>
      </c>
      <c r="BS10" s="314">
        <f>BQ10*BR10</f>
        <v>1890183103.2293882</v>
      </c>
      <c r="BT10" s="315">
        <f>BP10</f>
        <v>1</v>
      </c>
      <c r="BU10" s="314">
        <f>BS10*BT10</f>
        <v>1890183103.2293882</v>
      </c>
      <c r="BV10" s="315">
        <f>BR10</f>
        <v>1</v>
      </c>
      <c r="BW10" s="314">
        <f>BU10*BV10</f>
        <v>1890183103.2293882</v>
      </c>
      <c r="BX10" s="315">
        <f>BT10</f>
        <v>1</v>
      </c>
      <c r="BY10" s="314">
        <f>BW10*BX10</f>
        <v>1890183103.2293882</v>
      </c>
      <c r="BZ10" s="315">
        <f>BV10</f>
        <v>1</v>
      </c>
      <c r="CA10" s="314">
        <f>BY10*BZ10</f>
        <v>1890183103.2293882</v>
      </c>
      <c r="CB10" s="315">
        <f>BX10</f>
        <v>1</v>
      </c>
      <c r="CC10" s="314">
        <f>CA10*CB10</f>
        <v>1890183103.2293882</v>
      </c>
      <c r="CD10" s="315">
        <f>BZ10</f>
        <v>1</v>
      </c>
      <c r="CE10" s="314">
        <f>CC10*CD10</f>
        <v>1890183103.2293882</v>
      </c>
      <c r="CF10" s="315">
        <f>CB10</f>
        <v>1</v>
      </c>
      <c r="CG10" s="314">
        <f>CE10*CF10</f>
        <v>1890183103.2293882</v>
      </c>
      <c r="CH10" s="315">
        <f>CD10</f>
        <v>1</v>
      </c>
      <c r="CI10" s="314">
        <f>CG10*CH10</f>
        <v>1890183103.2293882</v>
      </c>
      <c r="CJ10" s="315">
        <f>BX10</f>
        <v>1</v>
      </c>
      <c r="CK10" s="314">
        <f>CI10*CJ10</f>
        <v>1890183103.2293882</v>
      </c>
      <c r="CL10" s="315">
        <f>BZ10</f>
        <v>1</v>
      </c>
      <c r="CM10" s="314">
        <f>CK10*CL10</f>
        <v>1890183103.2293882</v>
      </c>
      <c r="CN10" s="315">
        <f>CJ10</f>
        <v>1</v>
      </c>
      <c r="CO10" s="314">
        <f>CM10*CN10</f>
        <v>1890183103.2293882</v>
      </c>
      <c r="CP10" s="315">
        <f>CL10</f>
        <v>1</v>
      </c>
      <c r="CQ10" s="314">
        <f>CO10*CP10</f>
        <v>1890183103.2293882</v>
      </c>
      <c r="CR10" s="315">
        <f>AB10</f>
        <v>1</v>
      </c>
      <c r="CS10" s="314">
        <f>CQ10*CR10</f>
        <v>1890183103.2293882</v>
      </c>
      <c r="CT10" s="315">
        <f>AD10</f>
        <v>1</v>
      </c>
      <c r="CU10" s="314">
        <f>CS10*CT10</f>
        <v>1890183103.2293882</v>
      </c>
      <c r="CV10" s="315">
        <f>CR10</f>
        <v>1</v>
      </c>
      <c r="CW10" s="314">
        <f>CU10*CV10</f>
        <v>1890183103.2293882</v>
      </c>
      <c r="CX10" s="315">
        <f>CT10</f>
        <v>1</v>
      </c>
      <c r="CY10" s="314">
        <f>CW10*CX10</f>
        <v>1890183103.2293882</v>
      </c>
      <c r="CZ10" s="275">
        <f>G10+I10+M10+Q10+U10+Y10+AC10+AG10+AK10+AO10+AS10+AW10+BA10+BE10+BI10+BM10+BQ10+BU10+BY10+CC10+CG10+CK10+CO10+CS10+CW10</f>
        <v>47254577580.734703</v>
      </c>
      <c r="DB10" s="317">
        <f>CV10</f>
        <v>1</v>
      </c>
      <c r="DC10" s="314">
        <f>CY10*DB10</f>
        <v>1890183103.2293882</v>
      </c>
      <c r="DD10" s="318"/>
      <c r="DE10" s="319"/>
      <c r="DF10" s="281"/>
    </row>
    <row r="11" spans="1:139" ht="16.2" thickBot="1" x14ac:dyDescent="0.35">
      <c r="B11" s="302"/>
      <c r="C11" s="303"/>
      <c r="D11" s="304" t="s">
        <v>294</v>
      </c>
      <c r="E11" s="305">
        <f>E8/2</f>
        <v>68020704303.666313</v>
      </c>
      <c r="F11" s="320"/>
      <c r="G11" s="321" t="s">
        <v>295</v>
      </c>
      <c r="H11" s="13"/>
      <c r="I11" s="322" t="s">
        <v>296</v>
      </c>
      <c r="J11" s="140"/>
      <c r="K11" s="15"/>
      <c r="L11" s="13"/>
      <c r="M11" s="322" t="s">
        <v>296</v>
      </c>
      <c r="N11" s="140"/>
      <c r="O11" s="15"/>
      <c r="P11" s="13"/>
      <c r="Q11" s="322" t="s">
        <v>296</v>
      </c>
      <c r="R11" s="140"/>
      <c r="S11" s="15"/>
      <c r="T11" s="13"/>
      <c r="U11" s="322" t="s">
        <v>296</v>
      </c>
      <c r="V11" s="140"/>
      <c r="W11" s="15"/>
      <c r="X11" s="13"/>
      <c r="Y11" s="322" t="s">
        <v>296</v>
      </c>
      <c r="Z11" s="140"/>
      <c r="AA11" s="15"/>
      <c r="AB11" s="13"/>
      <c r="AC11" s="322" t="s">
        <v>296</v>
      </c>
      <c r="AD11" s="140"/>
      <c r="AE11" s="15"/>
      <c r="AF11" s="13"/>
      <c r="AG11" s="322" t="s">
        <v>296</v>
      </c>
      <c r="AH11" s="140"/>
      <c r="AI11" s="15"/>
      <c r="AJ11" s="13"/>
      <c r="AK11" s="322" t="s">
        <v>296</v>
      </c>
      <c r="AL11" s="140"/>
      <c r="AM11" s="15"/>
      <c r="AN11" s="13"/>
      <c r="AO11" s="322" t="s">
        <v>296</v>
      </c>
      <c r="AP11" s="140"/>
      <c r="AQ11" s="15"/>
      <c r="AR11" s="13"/>
      <c r="AS11" s="322" t="s">
        <v>296</v>
      </c>
      <c r="AT11" s="140"/>
      <c r="AU11" s="15"/>
      <c r="AV11" s="13"/>
      <c r="AW11" s="322" t="s">
        <v>296</v>
      </c>
      <c r="AX11" s="140"/>
      <c r="AY11" s="15"/>
      <c r="AZ11" s="13"/>
      <c r="BA11" s="322" t="s">
        <v>296</v>
      </c>
      <c r="BB11" s="140"/>
      <c r="BC11" s="15"/>
      <c r="BD11" s="13"/>
      <c r="BE11" s="322" t="s">
        <v>296</v>
      </c>
      <c r="BF11" s="140"/>
      <c r="BG11" s="15"/>
      <c r="BH11" s="13"/>
      <c r="BI11" s="322" t="s">
        <v>296</v>
      </c>
      <c r="BJ11" s="140"/>
      <c r="BK11" s="15"/>
      <c r="BL11" s="13"/>
      <c r="BM11" s="322" t="s">
        <v>296</v>
      </c>
      <c r="BN11" s="140"/>
      <c r="BO11" s="15"/>
      <c r="BP11" s="13"/>
      <c r="BQ11" s="322" t="s">
        <v>296</v>
      </c>
      <c r="BR11" s="140"/>
      <c r="BS11" s="15"/>
      <c r="BT11" s="13"/>
      <c r="BU11" s="322" t="s">
        <v>296</v>
      </c>
      <c r="BV11" s="140"/>
      <c r="BW11" s="15"/>
      <c r="BX11" s="13"/>
      <c r="BY11" s="322" t="s">
        <v>296</v>
      </c>
      <c r="BZ11" s="140"/>
      <c r="CA11" s="15"/>
      <c r="CB11" s="13"/>
      <c r="CC11" s="322" t="s">
        <v>296</v>
      </c>
      <c r="CD11" s="140"/>
      <c r="CE11" s="15"/>
      <c r="CF11" s="13"/>
      <c r="CG11" s="322" t="s">
        <v>296</v>
      </c>
      <c r="CH11" s="140"/>
      <c r="CI11" s="15"/>
      <c r="CJ11" s="13"/>
      <c r="CK11" s="322" t="s">
        <v>296</v>
      </c>
      <c r="CL11" s="140"/>
      <c r="CM11" s="15"/>
      <c r="CN11" s="13"/>
      <c r="CO11" s="322" t="s">
        <v>296</v>
      </c>
      <c r="CP11" s="140"/>
      <c r="CQ11" s="15"/>
      <c r="CR11" s="13"/>
      <c r="CS11" s="322" t="s">
        <v>296</v>
      </c>
      <c r="CT11" s="140"/>
      <c r="CU11" s="15"/>
      <c r="CV11" s="140"/>
      <c r="CW11" s="322" t="s">
        <v>296</v>
      </c>
      <c r="CX11" s="140"/>
      <c r="CY11" s="15"/>
      <c r="CZ11" s="300"/>
      <c r="DB11" s="140"/>
      <c r="DC11" s="322" t="s">
        <v>296</v>
      </c>
      <c r="DD11" s="318"/>
      <c r="DE11" s="318"/>
      <c r="DF11" s="281"/>
    </row>
    <row r="12" spans="1:139" ht="16.2" thickBot="1" x14ac:dyDescent="0.35">
      <c r="B12" s="291"/>
      <c r="E12" s="323">
        <f>E9*E10</f>
        <v>0</v>
      </c>
      <c r="F12" s="320">
        <v>0.25</v>
      </c>
      <c r="G12" s="324">
        <f>E14*F12</f>
        <v>1890183103.2293882</v>
      </c>
      <c r="H12" s="325">
        <v>1</v>
      </c>
      <c r="I12" s="324">
        <f>G12*H12</f>
        <v>1890183103.2293882</v>
      </c>
      <c r="J12" s="325">
        <v>1</v>
      </c>
      <c r="K12" s="326">
        <f>I12*J12</f>
        <v>1890183103.2293882</v>
      </c>
      <c r="L12" s="327">
        <f>H12</f>
        <v>1</v>
      </c>
      <c r="M12" s="326">
        <f>K12*L12</f>
        <v>1890183103.2293882</v>
      </c>
      <c r="N12" s="327">
        <f>J12</f>
        <v>1</v>
      </c>
      <c r="O12" s="326">
        <f>M12*N12</f>
        <v>1890183103.2293882</v>
      </c>
      <c r="P12" s="327">
        <f>L12</f>
        <v>1</v>
      </c>
      <c r="Q12" s="326">
        <f>O12*P12</f>
        <v>1890183103.2293882</v>
      </c>
      <c r="R12" s="327">
        <f>N12</f>
        <v>1</v>
      </c>
      <c r="S12" s="326">
        <f>Q12*R12</f>
        <v>1890183103.2293882</v>
      </c>
      <c r="T12" s="327">
        <f>P12</f>
        <v>1</v>
      </c>
      <c r="U12" s="326">
        <f>S12*T12</f>
        <v>1890183103.2293882</v>
      </c>
      <c r="V12" s="327">
        <f>R12</f>
        <v>1</v>
      </c>
      <c r="W12" s="326">
        <f>U12*V12</f>
        <v>1890183103.2293882</v>
      </c>
      <c r="X12" s="327">
        <f>T12</f>
        <v>1</v>
      </c>
      <c r="Y12" s="326">
        <f>W12*X12</f>
        <v>1890183103.2293882</v>
      </c>
      <c r="Z12" s="327">
        <f>V12</f>
        <v>1</v>
      </c>
      <c r="AA12" s="326">
        <f>Y12*Z12</f>
        <v>1890183103.2293882</v>
      </c>
      <c r="AB12" s="327">
        <f>X12</f>
        <v>1</v>
      </c>
      <c r="AC12" s="326">
        <f>AA12*AB12</f>
        <v>1890183103.2293882</v>
      </c>
      <c r="AD12" s="327">
        <f>Z12</f>
        <v>1</v>
      </c>
      <c r="AE12" s="326">
        <f>AC12*AD12</f>
        <v>1890183103.2293882</v>
      </c>
      <c r="AF12" s="327">
        <f>AB12</f>
        <v>1</v>
      </c>
      <c r="AG12" s="326">
        <f>AE12*AF12</f>
        <v>1890183103.2293882</v>
      </c>
      <c r="AH12" s="327">
        <f>AD12</f>
        <v>1</v>
      </c>
      <c r="AI12" s="326">
        <f>AG12*AH12</f>
        <v>1890183103.2293882</v>
      </c>
      <c r="AJ12" s="327">
        <f>AF12</f>
        <v>1</v>
      </c>
      <c r="AK12" s="326">
        <f>AI12*AJ12</f>
        <v>1890183103.2293882</v>
      </c>
      <c r="AL12" s="327">
        <f>AH12</f>
        <v>1</v>
      </c>
      <c r="AM12" s="326">
        <f>AK12*AL12</f>
        <v>1890183103.2293882</v>
      </c>
      <c r="AN12" s="327">
        <f>AJ12</f>
        <v>1</v>
      </c>
      <c r="AO12" s="326">
        <f>AM12*AN12</f>
        <v>1890183103.2293882</v>
      </c>
      <c r="AP12" s="327">
        <f>AL12</f>
        <v>1</v>
      </c>
      <c r="AQ12" s="326">
        <f>AO12*AP12</f>
        <v>1890183103.2293882</v>
      </c>
      <c r="AR12" s="327">
        <f>AN12</f>
        <v>1</v>
      </c>
      <c r="AS12" s="326">
        <f>AQ12*AR12</f>
        <v>1890183103.2293882</v>
      </c>
      <c r="AT12" s="327">
        <f>AP12</f>
        <v>1</v>
      </c>
      <c r="AU12" s="326">
        <f>AS12*AT12</f>
        <v>1890183103.2293882</v>
      </c>
      <c r="AV12" s="327">
        <f>AR12</f>
        <v>1</v>
      </c>
      <c r="AW12" s="326">
        <f>AU12*AV12</f>
        <v>1890183103.2293882</v>
      </c>
      <c r="AX12" s="327">
        <f>AT12</f>
        <v>1</v>
      </c>
      <c r="AY12" s="326">
        <f>AW12*AX12</f>
        <v>1890183103.2293882</v>
      </c>
      <c r="AZ12" s="327">
        <f>AV12</f>
        <v>1</v>
      </c>
      <c r="BA12" s="326">
        <f>AY12*AZ12</f>
        <v>1890183103.2293882</v>
      </c>
      <c r="BB12" s="327">
        <f>AX12</f>
        <v>1</v>
      </c>
      <c r="BC12" s="326">
        <f>BA12*BB12</f>
        <v>1890183103.2293882</v>
      </c>
      <c r="BD12" s="327">
        <f>AR12</f>
        <v>1</v>
      </c>
      <c r="BE12" s="326">
        <f>BC12*BD12</f>
        <v>1890183103.2293882</v>
      </c>
      <c r="BF12" s="327">
        <f>AT12</f>
        <v>1</v>
      </c>
      <c r="BG12" s="326">
        <f>BE12*BF12</f>
        <v>1890183103.2293882</v>
      </c>
      <c r="BH12" s="327">
        <f>BD12</f>
        <v>1</v>
      </c>
      <c r="BI12" s="326">
        <f>BG12*BH12</f>
        <v>1890183103.2293882</v>
      </c>
      <c r="BJ12" s="327">
        <f>BF12</f>
        <v>1</v>
      </c>
      <c r="BK12" s="326">
        <f>BI12*BJ12</f>
        <v>1890183103.2293882</v>
      </c>
      <c r="BL12" s="327">
        <f>BH12</f>
        <v>1</v>
      </c>
      <c r="BM12" s="326">
        <f>BK12*BL12</f>
        <v>1890183103.2293882</v>
      </c>
      <c r="BN12" s="327">
        <f>BJ12</f>
        <v>1</v>
      </c>
      <c r="BO12" s="326">
        <f>BM12*BN12</f>
        <v>1890183103.2293882</v>
      </c>
      <c r="BP12" s="327">
        <f>BL12</f>
        <v>1</v>
      </c>
      <c r="BQ12" s="326">
        <f>BO12*BP12</f>
        <v>1890183103.2293882</v>
      </c>
      <c r="BR12" s="327">
        <f>BN12</f>
        <v>1</v>
      </c>
      <c r="BS12" s="326">
        <f>BQ12*BR12</f>
        <v>1890183103.2293882</v>
      </c>
      <c r="BT12" s="327">
        <f>BP12</f>
        <v>1</v>
      </c>
      <c r="BU12" s="326">
        <f>BS12*BT12</f>
        <v>1890183103.2293882</v>
      </c>
      <c r="BV12" s="327">
        <f>BR12</f>
        <v>1</v>
      </c>
      <c r="BW12" s="326">
        <f>BU12*BV12</f>
        <v>1890183103.2293882</v>
      </c>
      <c r="BX12" s="327">
        <f>BT12</f>
        <v>1</v>
      </c>
      <c r="BY12" s="326">
        <f>BW12*BX12</f>
        <v>1890183103.2293882</v>
      </c>
      <c r="BZ12" s="327">
        <f>BV12</f>
        <v>1</v>
      </c>
      <c r="CA12" s="326">
        <f>BY12*BZ12</f>
        <v>1890183103.2293882</v>
      </c>
      <c r="CB12" s="327">
        <f>BX12</f>
        <v>1</v>
      </c>
      <c r="CC12" s="326">
        <f>CA12*CB12</f>
        <v>1890183103.2293882</v>
      </c>
      <c r="CD12" s="327">
        <f>BZ12</f>
        <v>1</v>
      </c>
      <c r="CE12" s="326">
        <f>CC12*CD12</f>
        <v>1890183103.2293882</v>
      </c>
      <c r="CF12" s="327">
        <f>CB12</f>
        <v>1</v>
      </c>
      <c r="CG12" s="326">
        <f>CE12*CF12</f>
        <v>1890183103.2293882</v>
      </c>
      <c r="CH12" s="327">
        <f>CD12</f>
        <v>1</v>
      </c>
      <c r="CI12" s="326">
        <f>CG12*CH12</f>
        <v>1890183103.2293882</v>
      </c>
      <c r="CJ12" s="327">
        <f>BX12</f>
        <v>1</v>
      </c>
      <c r="CK12" s="326">
        <f>CI12*CJ12</f>
        <v>1890183103.2293882</v>
      </c>
      <c r="CL12" s="327">
        <f>BZ12</f>
        <v>1</v>
      </c>
      <c r="CM12" s="326">
        <f>CK12*CL12</f>
        <v>1890183103.2293882</v>
      </c>
      <c r="CN12" s="327">
        <f>CJ12</f>
        <v>1</v>
      </c>
      <c r="CO12" s="326">
        <f>CM12*CN12</f>
        <v>1890183103.2293882</v>
      </c>
      <c r="CP12" s="327">
        <f>CL12</f>
        <v>1</v>
      </c>
      <c r="CQ12" s="326">
        <f>CO12*CP12</f>
        <v>1890183103.2293882</v>
      </c>
      <c r="CR12" s="327">
        <f>AB12</f>
        <v>1</v>
      </c>
      <c r="CS12" s="326">
        <f>CQ12*CR12</f>
        <v>1890183103.2293882</v>
      </c>
      <c r="CT12" s="327">
        <f>AD12</f>
        <v>1</v>
      </c>
      <c r="CU12" s="326">
        <f>CS12*CT12</f>
        <v>1890183103.2293882</v>
      </c>
      <c r="CV12" s="327">
        <f>CR12</f>
        <v>1</v>
      </c>
      <c r="CW12" s="326">
        <f>CU12*CV12</f>
        <v>1890183103.2293882</v>
      </c>
      <c r="CX12" s="327">
        <f>CT12</f>
        <v>1</v>
      </c>
      <c r="CY12" s="326">
        <f>CW12*CX12</f>
        <v>1890183103.2293882</v>
      </c>
      <c r="CZ12" s="275">
        <f>G12+I12+M12+Q12+U12+Y12+AC12+AG12+AK12+AO12+AS12+AW12+BA12+BE12+BI12+BM12+BQ12+BU12+BY12+CC12+CG12+CK12+CO12+CS12+CW12</f>
        <v>47254577580.734703</v>
      </c>
      <c r="DB12" s="328">
        <f>CV12</f>
        <v>1</v>
      </c>
      <c r="DC12" s="326">
        <f>CY12*DB12</f>
        <v>1890183103.2293882</v>
      </c>
      <c r="DD12" s="318"/>
      <c r="DE12" s="319"/>
      <c r="DF12" s="281"/>
    </row>
    <row r="13" spans="1:139" ht="16.2" thickBot="1" x14ac:dyDescent="0.35">
      <c r="B13" s="329"/>
      <c r="C13" s="13"/>
      <c r="E13" s="323">
        <f>E12/2</f>
        <v>0</v>
      </c>
      <c r="F13" s="330"/>
      <c r="G13" s="331" t="s">
        <v>297</v>
      </c>
      <c r="H13" s="13"/>
      <c r="I13" s="332" t="s">
        <v>298</v>
      </c>
      <c r="J13" s="140"/>
      <c r="K13" s="15"/>
      <c r="L13" s="13"/>
      <c r="M13" s="332" t="s">
        <v>298</v>
      </c>
      <c r="N13" s="140"/>
      <c r="O13" s="15"/>
      <c r="P13" s="13"/>
      <c r="Q13" s="332" t="s">
        <v>298</v>
      </c>
      <c r="R13" s="140"/>
      <c r="S13" s="15"/>
      <c r="T13" s="13"/>
      <c r="U13" s="332" t="s">
        <v>298</v>
      </c>
      <c r="V13" s="140"/>
      <c r="W13" s="15"/>
      <c r="X13" s="13"/>
      <c r="Y13" s="332" t="s">
        <v>298</v>
      </c>
      <c r="Z13" s="140"/>
      <c r="AA13" s="15"/>
      <c r="AB13" s="13"/>
      <c r="AC13" s="332" t="s">
        <v>298</v>
      </c>
      <c r="AD13" s="140"/>
      <c r="AE13" s="15"/>
      <c r="AF13" s="13"/>
      <c r="AG13" s="332" t="s">
        <v>298</v>
      </c>
      <c r="AH13" s="140"/>
      <c r="AI13" s="15"/>
      <c r="AJ13" s="13"/>
      <c r="AK13" s="332" t="s">
        <v>298</v>
      </c>
      <c r="AL13" s="140"/>
      <c r="AM13" s="15"/>
      <c r="AN13" s="13"/>
      <c r="AO13" s="332" t="s">
        <v>298</v>
      </c>
      <c r="AP13" s="140"/>
      <c r="AQ13" s="15"/>
      <c r="AR13" s="13"/>
      <c r="AS13" s="332" t="s">
        <v>298</v>
      </c>
      <c r="AT13" s="140"/>
      <c r="AU13" s="15"/>
      <c r="AV13" s="13"/>
      <c r="AW13" s="332" t="s">
        <v>298</v>
      </c>
      <c r="AX13" s="140"/>
      <c r="AY13" s="15"/>
      <c r="AZ13" s="13"/>
      <c r="BA13" s="332" t="s">
        <v>298</v>
      </c>
      <c r="BB13" s="140"/>
      <c r="BC13" s="15"/>
      <c r="BD13" s="13"/>
      <c r="BE13" s="332" t="s">
        <v>298</v>
      </c>
      <c r="BF13" s="140"/>
      <c r="BG13" s="15"/>
      <c r="BH13" s="13"/>
      <c r="BI13" s="332" t="s">
        <v>298</v>
      </c>
      <c r="BJ13" s="140"/>
      <c r="BK13" s="15"/>
      <c r="BL13" s="13"/>
      <c r="BM13" s="332" t="s">
        <v>298</v>
      </c>
      <c r="BN13" s="140"/>
      <c r="BO13" s="15"/>
      <c r="BP13" s="13"/>
      <c r="BQ13" s="332" t="s">
        <v>298</v>
      </c>
      <c r="BR13" s="140"/>
      <c r="BS13" s="15"/>
      <c r="BT13" s="13"/>
      <c r="BU13" s="332" t="s">
        <v>298</v>
      </c>
      <c r="BV13" s="140"/>
      <c r="BW13" s="15"/>
      <c r="BX13" s="13"/>
      <c r="BY13" s="332" t="s">
        <v>298</v>
      </c>
      <c r="BZ13" s="140"/>
      <c r="CA13" s="15"/>
      <c r="CB13" s="13"/>
      <c r="CC13" s="332" t="s">
        <v>298</v>
      </c>
      <c r="CD13" s="140"/>
      <c r="CE13" s="15"/>
      <c r="CF13" s="13"/>
      <c r="CG13" s="332" t="s">
        <v>298</v>
      </c>
      <c r="CH13" s="140"/>
      <c r="CI13" s="15"/>
      <c r="CJ13" s="13"/>
      <c r="CK13" s="332" t="s">
        <v>298</v>
      </c>
      <c r="CL13" s="140"/>
      <c r="CM13" s="15"/>
      <c r="CN13" s="13"/>
      <c r="CO13" s="332" t="s">
        <v>298</v>
      </c>
      <c r="CP13" s="140"/>
      <c r="CQ13" s="15"/>
      <c r="CR13" s="13"/>
      <c r="CS13" s="332" t="s">
        <v>298</v>
      </c>
      <c r="CT13" s="140"/>
      <c r="CU13" s="15"/>
      <c r="CV13" s="140"/>
      <c r="CW13" s="332" t="s">
        <v>298</v>
      </c>
      <c r="CX13" s="140"/>
      <c r="CY13" s="15"/>
      <c r="CZ13" s="300"/>
      <c r="DB13" s="140"/>
      <c r="DC13" s="332" t="s">
        <v>298</v>
      </c>
      <c r="DD13" s="318"/>
      <c r="DE13" s="318"/>
      <c r="DF13" s="281"/>
    </row>
    <row r="14" spans="1:139" ht="16.2" thickBot="1" x14ac:dyDescent="0.35">
      <c r="A14" s="169"/>
      <c r="B14" s="169"/>
      <c r="C14" s="333" t="s">
        <v>299</v>
      </c>
      <c r="D14" s="645">
        <v>0.111153397929607</v>
      </c>
      <c r="E14" s="335">
        <f>E11*D14</f>
        <v>7560732412.9175529</v>
      </c>
      <c r="F14" s="336">
        <v>0.5</v>
      </c>
      <c r="G14" s="335">
        <f>E14*F14</f>
        <v>3780366206.4587765</v>
      </c>
      <c r="H14" s="337">
        <v>1</v>
      </c>
      <c r="I14" s="335">
        <f>G14*H14</f>
        <v>3780366206.4587765</v>
      </c>
      <c r="J14" s="337">
        <v>1</v>
      </c>
      <c r="K14" s="338">
        <f>I14*J14</f>
        <v>3780366206.4587765</v>
      </c>
      <c r="L14" s="339">
        <f>H14</f>
        <v>1</v>
      </c>
      <c r="M14" s="338">
        <f>K14*L14</f>
        <v>3780366206.4587765</v>
      </c>
      <c r="N14" s="339">
        <f>J14</f>
        <v>1</v>
      </c>
      <c r="O14" s="338">
        <f>M14*N14</f>
        <v>3780366206.4587765</v>
      </c>
      <c r="P14" s="339">
        <f>L14</f>
        <v>1</v>
      </c>
      <c r="Q14" s="338">
        <f>O14*P14</f>
        <v>3780366206.4587765</v>
      </c>
      <c r="R14" s="339">
        <f>N14</f>
        <v>1</v>
      </c>
      <c r="S14" s="338">
        <f>Q14*R14</f>
        <v>3780366206.4587765</v>
      </c>
      <c r="T14" s="339">
        <f>P14</f>
        <v>1</v>
      </c>
      <c r="U14" s="338">
        <f>S14*T14</f>
        <v>3780366206.4587765</v>
      </c>
      <c r="V14" s="339">
        <f>R14</f>
        <v>1</v>
      </c>
      <c r="W14" s="338">
        <f>U14*V14</f>
        <v>3780366206.4587765</v>
      </c>
      <c r="X14" s="339">
        <f>T14</f>
        <v>1</v>
      </c>
      <c r="Y14" s="338">
        <f>W14*X14</f>
        <v>3780366206.4587765</v>
      </c>
      <c r="Z14" s="339">
        <f>V14</f>
        <v>1</v>
      </c>
      <c r="AA14" s="338">
        <f>Y14*Z14</f>
        <v>3780366206.4587765</v>
      </c>
      <c r="AB14" s="339">
        <f>X14</f>
        <v>1</v>
      </c>
      <c r="AC14" s="338">
        <f>AA14*AB14</f>
        <v>3780366206.4587765</v>
      </c>
      <c r="AD14" s="339">
        <f>Z14</f>
        <v>1</v>
      </c>
      <c r="AE14" s="338">
        <f>AC14*AD14</f>
        <v>3780366206.4587765</v>
      </c>
      <c r="AF14" s="339">
        <f>AB14</f>
        <v>1</v>
      </c>
      <c r="AG14" s="338">
        <f>AE14*AF14</f>
        <v>3780366206.4587765</v>
      </c>
      <c r="AH14" s="339">
        <f>AD14</f>
        <v>1</v>
      </c>
      <c r="AI14" s="338">
        <f>AG14*AH14</f>
        <v>3780366206.4587765</v>
      </c>
      <c r="AJ14" s="339">
        <f>AF14</f>
        <v>1</v>
      </c>
      <c r="AK14" s="338">
        <f>AI14*AJ14</f>
        <v>3780366206.4587765</v>
      </c>
      <c r="AL14" s="339">
        <f>AH14</f>
        <v>1</v>
      </c>
      <c r="AM14" s="338">
        <f>AK14*AL14</f>
        <v>3780366206.4587765</v>
      </c>
      <c r="AN14" s="339">
        <f>AJ14</f>
        <v>1</v>
      </c>
      <c r="AO14" s="338">
        <f>AM14*AN14</f>
        <v>3780366206.4587765</v>
      </c>
      <c r="AP14" s="339">
        <f>AL14</f>
        <v>1</v>
      </c>
      <c r="AQ14" s="338">
        <f>AO14*AP14</f>
        <v>3780366206.4587765</v>
      </c>
      <c r="AR14" s="339">
        <f>AN14</f>
        <v>1</v>
      </c>
      <c r="AS14" s="338">
        <f>AQ14*AR14</f>
        <v>3780366206.4587765</v>
      </c>
      <c r="AT14" s="339">
        <f>AP14</f>
        <v>1</v>
      </c>
      <c r="AU14" s="338">
        <f>AS14*AT14</f>
        <v>3780366206.4587765</v>
      </c>
      <c r="AV14" s="339">
        <f>AR14</f>
        <v>1</v>
      </c>
      <c r="AW14" s="338">
        <f>AU14*AV14</f>
        <v>3780366206.4587765</v>
      </c>
      <c r="AX14" s="339">
        <f>AT14</f>
        <v>1</v>
      </c>
      <c r="AY14" s="338">
        <f>AW14*AX14</f>
        <v>3780366206.4587765</v>
      </c>
      <c r="AZ14" s="339">
        <f>AV14</f>
        <v>1</v>
      </c>
      <c r="BA14" s="338">
        <f>AY14*AZ14</f>
        <v>3780366206.4587765</v>
      </c>
      <c r="BB14" s="339">
        <f>AX14</f>
        <v>1</v>
      </c>
      <c r="BC14" s="338">
        <f>BA14*BB14</f>
        <v>3780366206.4587765</v>
      </c>
      <c r="BD14" s="339">
        <f>AR14</f>
        <v>1</v>
      </c>
      <c r="BE14" s="338">
        <f>BC14*BD14</f>
        <v>3780366206.4587765</v>
      </c>
      <c r="BF14" s="339">
        <f>AT14</f>
        <v>1</v>
      </c>
      <c r="BG14" s="338">
        <f>BE14*BF14</f>
        <v>3780366206.4587765</v>
      </c>
      <c r="BH14" s="339">
        <f>BD14</f>
        <v>1</v>
      </c>
      <c r="BI14" s="338">
        <f>BG14*BH14</f>
        <v>3780366206.4587765</v>
      </c>
      <c r="BJ14" s="339">
        <f>BF14</f>
        <v>1</v>
      </c>
      <c r="BK14" s="338">
        <f>BI14*BJ14</f>
        <v>3780366206.4587765</v>
      </c>
      <c r="BL14" s="339">
        <f>BH14</f>
        <v>1</v>
      </c>
      <c r="BM14" s="338">
        <f>BK14*BL14</f>
        <v>3780366206.4587765</v>
      </c>
      <c r="BN14" s="339">
        <f>BJ14</f>
        <v>1</v>
      </c>
      <c r="BO14" s="338">
        <f>BM14*BN14</f>
        <v>3780366206.4587765</v>
      </c>
      <c r="BP14" s="339">
        <f>BL14</f>
        <v>1</v>
      </c>
      <c r="BQ14" s="338">
        <f>BO14*BP14</f>
        <v>3780366206.4587765</v>
      </c>
      <c r="BR14" s="339">
        <f>BN14</f>
        <v>1</v>
      </c>
      <c r="BS14" s="338">
        <f>BQ14*BR14</f>
        <v>3780366206.4587765</v>
      </c>
      <c r="BT14" s="339">
        <f>BP14</f>
        <v>1</v>
      </c>
      <c r="BU14" s="338">
        <f>BS14*BT14</f>
        <v>3780366206.4587765</v>
      </c>
      <c r="BV14" s="339">
        <f>BR14</f>
        <v>1</v>
      </c>
      <c r="BW14" s="338">
        <f>BU14*BV14</f>
        <v>3780366206.4587765</v>
      </c>
      <c r="BX14" s="339">
        <f>BT14</f>
        <v>1</v>
      </c>
      <c r="BY14" s="338">
        <f>BW14*BX14</f>
        <v>3780366206.4587765</v>
      </c>
      <c r="BZ14" s="339">
        <f>BV14</f>
        <v>1</v>
      </c>
      <c r="CA14" s="338">
        <f>BY14*BZ14</f>
        <v>3780366206.4587765</v>
      </c>
      <c r="CB14" s="339">
        <f>BX14</f>
        <v>1</v>
      </c>
      <c r="CC14" s="338">
        <f>CA14*CB14</f>
        <v>3780366206.4587765</v>
      </c>
      <c r="CD14" s="339">
        <f>BZ14</f>
        <v>1</v>
      </c>
      <c r="CE14" s="338">
        <f>CC14*CD14</f>
        <v>3780366206.4587765</v>
      </c>
      <c r="CF14" s="339">
        <f>CB14</f>
        <v>1</v>
      </c>
      <c r="CG14" s="338">
        <f>CE14*CF14</f>
        <v>3780366206.4587765</v>
      </c>
      <c r="CH14" s="339">
        <f>CD14</f>
        <v>1</v>
      </c>
      <c r="CI14" s="338">
        <f>CG14*CH14</f>
        <v>3780366206.4587765</v>
      </c>
      <c r="CJ14" s="339">
        <f>BX14</f>
        <v>1</v>
      </c>
      <c r="CK14" s="338">
        <f>CI14*CJ14</f>
        <v>3780366206.4587765</v>
      </c>
      <c r="CL14" s="339">
        <f>BZ14</f>
        <v>1</v>
      </c>
      <c r="CM14" s="338">
        <f>CK14*CL14</f>
        <v>3780366206.4587765</v>
      </c>
      <c r="CN14" s="339">
        <f>CJ14</f>
        <v>1</v>
      </c>
      <c r="CO14" s="338">
        <f>CM14*CN14</f>
        <v>3780366206.4587765</v>
      </c>
      <c r="CP14" s="339">
        <f>CL14</f>
        <v>1</v>
      </c>
      <c r="CQ14" s="338">
        <f>CO14*CP14</f>
        <v>3780366206.4587765</v>
      </c>
      <c r="CR14" s="339">
        <f>AB14</f>
        <v>1</v>
      </c>
      <c r="CS14" s="338">
        <f>CQ14*CR14</f>
        <v>3780366206.4587765</v>
      </c>
      <c r="CT14" s="339">
        <f>AD14</f>
        <v>1</v>
      </c>
      <c r="CU14" s="338">
        <f>CS14*CT14</f>
        <v>3780366206.4587765</v>
      </c>
      <c r="CV14" s="339">
        <f>CR14</f>
        <v>1</v>
      </c>
      <c r="CW14" s="338">
        <f>CU14*CV14</f>
        <v>3780366206.4587765</v>
      </c>
      <c r="CX14" s="339">
        <f>CT14</f>
        <v>1</v>
      </c>
      <c r="CY14" s="338">
        <f>CW14*CX14</f>
        <v>3780366206.4587765</v>
      </c>
      <c r="CZ14" s="275">
        <f>G14+I14+M14+Q14+U14+Y14+AC14+AG14+AK14+AO14+AS14+AW14+BA14+BE14+BI14+BM14+BQ14+BU14+BY14+CC14+CG14+CK14+CO14+CS14+CW14</f>
        <v>94509155161.469406</v>
      </c>
      <c r="DB14" s="340">
        <f>CV14</f>
        <v>1</v>
      </c>
      <c r="DC14" s="338">
        <f>CY14*DB14</f>
        <v>3780366206.4587765</v>
      </c>
      <c r="DD14" s="318"/>
      <c r="DE14" s="319"/>
      <c r="DF14" s="281"/>
    </row>
    <row r="15" spans="1:139" x14ac:dyDescent="0.3">
      <c r="A15" s="3"/>
      <c r="B15" s="3"/>
      <c r="C15" s="341"/>
      <c r="D15" s="342"/>
      <c r="E15" s="345"/>
      <c r="F15" s="344"/>
      <c r="G15" s="345"/>
      <c r="H15" s="13"/>
      <c r="I15" s="15"/>
      <c r="J15" s="140"/>
      <c r="K15" s="15"/>
      <c r="L15" s="13"/>
      <c r="M15" s="15"/>
      <c r="N15" s="140"/>
      <c r="O15" s="15"/>
      <c r="P15" s="13"/>
      <c r="Q15" s="15"/>
      <c r="R15" s="140"/>
      <c r="S15" s="15"/>
      <c r="T15" s="13"/>
      <c r="U15" s="15"/>
      <c r="V15" s="140"/>
      <c r="W15" s="15"/>
      <c r="X15" s="13"/>
      <c r="Y15" s="15"/>
      <c r="Z15" s="140"/>
      <c r="AA15" s="15"/>
      <c r="AB15" s="13"/>
      <c r="AC15" s="15"/>
      <c r="AD15" s="140"/>
      <c r="AE15" s="15"/>
      <c r="AF15" s="13"/>
      <c r="AG15" s="15"/>
      <c r="AH15" s="140"/>
      <c r="AI15" s="15"/>
      <c r="AJ15" s="13"/>
      <c r="AK15" s="15"/>
      <c r="AL15" s="140"/>
      <c r="AM15" s="15"/>
      <c r="AN15" s="13"/>
      <c r="AO15" s="15"/>
      <c r="AP15" s="140"/>
      <c r="AQ15" s="15"/>
      <c r="AR15" s="13"/>
      <c r="AS15" s="15"/>
      <c r="AT15" s="140"/>
      <c r="AU15" s="15"/>
      <c r="AV15" s="13"/>
      <c r="AW15" s="15"/>
      <c r="AX15" s="140"/>
      <c r="AY15" s="15"/>
      <c r="AZ15" s="13"/>
      <c r="BA15" s="15"/>
      <c r="BB15" s="140"/>
      <c r="BC15" s="15"/>
      <c r="BD15" s="13"/>
      <c r="BE15" s="15"/>
      <c r="BF15" s="140"/>
      <c r="BG15" s="15"/>
      <c r="BH15" s="13"/>
      <c r="BI15" s="15"/>
      <c r="BJ15" s="140"/>
      <c r="BK15" s="15"/>
      <c r="BL15" s="13"/>
      <c r="BM15" s="15"/>
      <c r="BN15" s="140"/>
      <c r="BO15" s="15"/>
      <c r="BP15" s="13"/>
      <c r="BQ15" s="15"/>
      <c r="BR15" s="140"/>
      <c r="BS15" s="15"/>
      <c r="BT15" s="13"/>
      <c r="BU15" s="15"/>
      <c r="BV15" s="140"/>
      <c r="BW15" s="15"/>
      <c r="BX15" s="13"/>
      <c r="BY15" s="15"/>
      <c r="BZ15" s="140"/>
      <c r="CA15" s="15"/>
      <c r="CB15" s="13"/>
      <c r="CC15" s="15"/>
      <c r="CD15" s="140"/>
      <c r="CE15" s="15"/>
      <c r="CF15" s="13"/>
      <c r="CG15" s="15"/>
      <c r="CH15" s="140"/>
      <c r="CI15" s="15"/>
      <c r="CJ15" s="13"/>
      <c r="CK15" s="15"/>
      <c r="CL15" s="140"/>
      <c r="CM15" s="15"/>
      <c r="CN15" s="13"/>
      <c r="CO15" s="15"/>
      <c r="CP15" s="140"/>
      <c r="CQ15" s="15"/>
      <c r="CR15" s="13"/>
      <c r="CS15" s="15"/>
      <c r="CT15" s="140"/>
      <c r="CU15" s="15"/>
      <c r="CV15" s="140"/>
      <c r="CW15" s="15"/>
      <c r="CX15" s="140"/>
      <c r="CY15" s="15"/>
      <c r="CZ15" s="300"/>
      <c r="DB15" s="140"/>
      <c r="DC15" s="15"/>
      <c r="DD15" s="318"/>
      <c r="DE15" s="318"/>
      <c r="DF15" s="281"/>
    </row>
    <row r="16" spans="1:139" s="46" customFormat="1" ht="16.2" thickBot="1" x14ac:dyDescent="0.35">
      <c r="A16" s="346"/>
      <c r="B16" s="346"/>
      <c r="C16" s="341"/>
      <c r="D16" s="342"/>
      <c r="E16" s="345"/>
      <c r="F16" s="344"/>
      <c r="G16" s="348" t="s">
        <v>300</v>
      </c>
      <c r="H16" s="349"/>
      <c r="I16" s="348" t="s">
        <v>300</v>
      </c>
      <c r="J16" s="350"/>
      <c r="K16" s="351"/>
      <c r="L16" s="349"/>
      <c r="M16" s="348" t="s">
        <v>300</v>
      </c>
      <c r="N16" s="350"/>
      <c r="O16" s="351"/>
      <c r="P16" s="349"/>
      <c r="Q16" s="348" t="s">
        <v>300</v>
      </c>
      <c r="R16" s="350"/>
      <c r="S16" s="351"/>
      <c r="T16" s="349"/>
      <c r="U16" s="348" t="s">
        <v>300</v>
      </c>
      <c r="V16" s="350"/>
      <c r="W16" s="351"/>
      <c r="X16" s="349"/>
      <c r="Y16" s="348" t="s">
        <v>300</v>
      </c>
      <c r="Z16" s="350"/>
      <c r="AA16" s="351"/>
      <c r="AB16" s="349"/>
      <c r="AC16" s="348" t="s">
        <v>300</v>
      </c>
      <c r="AD16" s="350"/>
      <c r="AE16" s="351"/>
      <c r="AF16" s="349"/>
      <c r="AG16" s="348" t="s">
        <v>300</v>
      </c>
      <c r="AH16" s="350"/>
      <c r="AI16" s="351"/>
      <c r="AJ16" s="349"/>
      <c r="AK16" s="348" t="s">
        <v>300</v>
      </c>
      <c r="AL16" s="350"/>
      <c r="AM16" s="351"/>
      <c r="AN16" s="349"/>
      <c r="AO16" s="348" t="s">
        <v>300</v>
      </c>
      <c r="AP16" s="350"/>
      <c r="AQ16" s="351"/>
      <c r="AR16" s="349"/>
      <c r="AS16" s="348" t="s">
        <v>300</v>
      </c>
      <c r="AT16" s="350"/>
      <c r="AU16" s="351"/>
      <c r="AV16" s="349"/>
      <c r="AW16" s="348" t="s">
        <v>300</v>
      </c>
      <c r="AX16" s="350"/>
      <c r="AY16" s="351"/>
      <c r="AZ16" s="349"/>
      <c r="BA16" s="348" t="s">
        <v>300</v>
      </c>
      <c r="BB16" s="350"/>
      <c r="BC16" s="351"/>
      <c r="BD16" s="349"/>
      <c r="BE16" s="348" t="s">
        <v>300</v>
      </c>
      <c r="BF16" s="350"/>
      <c r="BG16" s="351"/>
      <c r="BH16" s="349"/>
      <c r="BI16" s="348" t="s">
        <v>300</v>
      </c>
      <c r="BJ16" s="350"/>
      <c r="BK16" s="351"/>
      <c r="BL16" s="349"/>
      <c r="BM16" s="348" t="s">
        <v>300</v>
      </c>
      <c r="BN16" s="350"/>
      <c r="BO16" s="351"/>
      <c r="BP16" s="349"/>
      <c r="BQ16" s="348" t="s">
        <v>300</v>
      </c>
      <c r="BR16" s="350"/>
      <c r="BS16" s="351"/>
      <c r="BT16" s="349"/>
      <c r="BU16" s="348" t="s">
        <v>300</v>
      </c>
      <c r="BV16" s="350"/>
      <c r="BW16" s="351"/>
      <c r="BX16" s="349"/>
      <c r="BY16" s="348" t="s">
        <v>300</v>
      </c>
      <c r="BZ16" s="350"/>
      <c r="CA16" s="351"/>
      <c r="CB16" s="349"/>
      <c r="CC16" s="348" t="s">
        <v>300</v>
      </c>
      <c r="CD16" s="350"/>
      <c r="CE16" s="351"/>
      <c r="CF16" s="349"/>
      <c r="CG16" s="348" t="s">
        <v>300</v>
      </c>
      <c r="CH16" s="350"/>
      <c r="CI16" s="351"/>
      <c r="CJ16" s="349"/>
      <c r="CK16" s="348" t="s">
        <v>300</v>
      </c>
      <c r="CL16" s="350"/>
      <c r="CM16" s="351"/>
      <c r="CN16" s="349"/>
      <c r="CO16" s="348" t="s">
        <v>300</v>
      </c>
      <c r="CP16" s="350"/>
      <c r="CQ16" s="351"/>
      <c r="CR16" s="349"/>
      <c r="CS16" s="348" t="s">
        <v>300</v>
      </c>
      <c r="CT16" s="350"/>
      <c r="CU16" s="351"/>
      <c r="CV16" s="350"/>
      <c r="CW16" s="348" t="s">
        <v>300</v>
      </c>
      <c r="CX16" s="341"/>
      <c r="CY16" s="352"/>
      <c r="CZ16" s="300"/>
      <c r="DB16" s="350"/>
      <c r="DC16" s="348" t="s">
        <v>300</v>
      </c>
      <c r="DD16" s="353"/>
      <c r="DE16" s="353"/>
      <c r="DF16" s="281"/>
      <c r="DS16" s="47"/>
      <c r="DW16" s="47"/>
      <c r="EH16" s="354"/>
      <c r="EI16" s="47"/>
    </row>
    <row r="17" spans="1:141" ht="16.2" thickBot="1" x14ac:dyDescent="0.35">
      <c r="A17" s="3"/>
      <c r="B17" s="3"/>
      <c r="C17" s="355" t="s">
        <v>189</v>
      </c>
      <c r="D17" s="646">
        <f>100%-D14-D21</f>
        <v>0.5625</v>
      </c>
      <c r="E17" s="357">
        <f>E11*D17</f>
        <v>38261646170.812302</v>
      </c>
      <c r="F17" s="358">
        <v>1</v>
      </c>
      <c r="G17" s="357">
        <f>E17*F17</f>
        <v>38261646170.812302</v>
      </c>
      <c r="H17" s="359">
        <v>1</v>
      </c>
      <c r="I17" s="357">
        <f>G17*H17</f>
        <v>38261646170.812302</v>
      </c>
      <c r="J17" s="359">
        <v>1</v>
      </c>
      <c r="K17" s="360">
        <f>I17*J17</f>
        <v>38261646170.812302</v>
      </c>
      <c r="L17" s="361">
        <f>H17</f>
        <v>1</v>
      </c>
      <c r="M17" s="360">
        <f>K17*L17</f>
        <v>38261646170.812302</v>
      </c>
      <c r="N17" s="361">
        <f>J17</f>
        <v>1</v>
      </c>
      <c r="O17" s="360">
        <f>M17*N17</f>
        <v>38261646170.812302</v>
      </c>
      <c r="P17" s="361">
        <f>L17</f>
        <v>1</v>
      </c>
      <c r="Q17" s="360">
        <f>O17*P17</f>
        <v>38261646170.812302</v>
      </c>
      <c r="R17" s="361">
        <f>N17</f>
        <v>1</v>
      </c>
      <c r="S17" s="360">
        <f>Q17*R17</f>
        <v>38261646170.812302</v>
      </c>
      <c r="T17" s="361">
        <f>P17</f>
        <v>1</v>
      </c>
      <c r="U17" s="360">
        <f>S17*T17</f>
        <v>38261646170.812302</v>
      </c>
      <c r="V17" s="361">
        <f>R17</f>
        <v>1</v>
      </c>
      <c r="W17" s="360">
        <f>U17*V17</f>
        <v>38261646170.812302</v>
      </c>
      <c r="X17" s="361">
        <f>T17</f>
        <v>1</v>
      </c>
      <c r="Y17" s="360">
        <f>W17*X17</f>
        <v>38261646170.812302</v>
      </c>
      <c r="Z17" s="361">
        <f>V17</f>
        <v>1</v>
      </c>
      <c r="AA17" s="360">
        <f>Y17*Z17</f>
        <v>38261646170.812302</v>
      </c>
      <c r="AB17" s="361">
        <f>X17</f>
        <v>1</v>
      </c>
      <c r="AC17" s="360">
        <f>AA17*AB17</f>
        <v>38261646170.812302</v>
      </c>
      <c r="AD17" s="361">
        <f>Z17</f>
        <v>1</v>
      </c>
      <c r="AE17" s="360">
        <f>AC17*AD17</f>
        <v>38261646170.812302</v>
      </c>
      <c r="AF17" s="361">
        <f>AB17</f>
        <v>1</v>
      </c>
      <c r="AG17" s="360">
        <f>AE17*AF17</f>
        <v>38261646170.812302</v>
      </c>
      <c r="AH17" s="361">
        <f>AD17</f>
        <v>1</v>
      </c>
      <c r="AI17" s="360">
        <f>AG17*AH17</f>
        <v>38261646170.812302</v>
      </c>
      <c r="AJ17" s="361">
        <f>AF17</f>
        <v>1</v>
      </c>
      <c r="AK17" s="360">
        <f>AI17*AJ17</f>
        <v>38261646170.812302</v>
      </c>
      <c r="AL17" s="361">
        <f>AH17</f>
        <v>1</v>
      </c>
      <c r="AM17" s="360">
        <f>AK17*AL17</f>
        <v>38261646170.812302</v>
      </c>
      <c r="AN17" s="361">
        <f>AJ17</f>
        <v>1</v>
      </c>
      <c r="AO17" s="360">
        <f>AM17*AN17</f>
        <v>38261646170.812302</v>
      </c>
      <c r="AP17" s="361">
        <f>AL17</f>
        <v>1</v>
      </c>
      <c r="AQ17" s="360">
        <f>AO17*AP17</f>
        <v>38261646170.812302</v>
      </c>
      <c r="AR17" s="361">
        <f>AN17</f>
        <v>1</v>
      </c>
      <c r="AS17" s="360">
        <f>AQ17*AR17</f>
        <v>38261646170.812302</v>
      </c>
      <c r="AT17" s="361">
        <f>AP17</f>
        <v>1</v>
      </c>
      <c r="AU17" s="360">
        <f>AS17*AT17</f>
        <v>38261646170.812302</v>
      </c>
      <c r="AV17" s="361">
        <f>AR17</f>
        <v>1</v>
      </c>
      <c r="AW17" s="360">
        <f>AU17*AV17</f>
        <v>38261646170.812302</v>
      </c>
      <c r="AX17" s="361">
        <f>AT17</f>
        <v>1</v>
      </c>
      <c r="AY17" s="360">
        <f>AW17*AX17</f>
        <v>38261646170.812302</v>
      </c>
      <c r="AZ17" s="361">
        <f>AV17</f>
        <v>1</v>
      </c>
      <c r="BA17" s="360">
        <f>AY17*AZ17</f>
        <v>38261646170.812302</v>
      </c>
      <c r="BB17" s="361">
        <f>AX17</f>
        <v>1</v>
      </c>
      <c r="BC17" s="360">
        <f>BA17*BB17</f>
        <v>38261646170.812302</v>
      </c>
      <c r="BD17" s="361">
        <f>AR17</f>
        <v>1</v>
      </c>
      <c r="BE17" s="360">
        <f>BC17*BD17</f>
        <v>38261646170.812302</v>
      </c>
      <c r="BF17" s="361">
        <f>AT17</f>
        <v>1</v>
      </c>
      <c r="BG17" s="360">
        <f>BE17*BF17</f>
        <v>38261646170.812302</v>
      </c>
      <c r="BH17" s="361">
        <f>BD17</f>
        <v>1</v>
      </c>
      <c r="BI17" s="360">
        <f>BG17*BH17</f>
        <v>38261646170.812302</v>
      </c>
      <c r="BJ17" s="361">
        <f>BF17</f>
        <v>1</v>
      </c>
      <c r="BK17" s="360">
        <f>BI17*BJ17</f>
        <v>38261646170.812302</v>
      </c>
      <c r="BL17" s="361">
        <f>BH17</f>
        <v>1</v>
      </c>
      <c r="BM17" s="360">
        <f>BK17*BL17</f>
        <v>38261646170.812302</v>
      </c>
      <c r="BN17" s="361">
        <f>BJ17</f>
        <v>1</v>
      </c>
      <c r="BO17" s="360">
        <f>BM17*BN17</f>
        <v>38261646170.812302</v>
      </c>
      <c r="BP17" s="361">
        <f>BL17</f>
        <v>1</v>
      </c>
      <c r="BQ17" s="360">
        <f>BO17*BP17</f>
        <v>38261646170.812302</v>
      </c>
      <c r="BR17" s="361">
        <f>BN17</f>
        <v>1</v>
      </c>
      <c r="BS17" s="360">
        <f>BQ17*BR17</f>
        <v>38261646170.812302</v>
      </c>
      <c r="BT17" s="361">
        <f>BP17</f>
        <v>1</v>
      </c>
      <c r="BU17" s="360">
        <f>BS17*BT17</f>
        <v>38261646170.812302</v>
      </c>
      <c r="BV17" s="361">
        <f>BR17</f>
        <v>1</v>
      </c>
      <c r="BW17" s="360">
        <f>BU17*BV17</f>
        <v>38261646170.812302</v>
      </c>
      <c r="BX17" s="361">
        <f>BT17</f>
        <v>1</v>
      </c>
      <c r="BY17" s="360">
        <f>BW17*BX17</f>
        <v>38261646170.812302</v>
      </c>
      <c r="BZ17" s="361">
        <f>BV17</f>
        <v>1</v>
      </c>
      <c r="CA17" s="360">
        <f>BY17*BZ17</f>
        <v>38261646170.812302</v>
      </c>
      <c r="CB17" s="361">
        <f>BX17</f>
        <v>1</v>
      </c>
      <c r="CC17" s="360">
        <f>CA17*CB17</f>
        <v>38261646170.812302</v>
      </c>
      <c r="CD17" s="361">
        <f>BZ17</f>
        <v>1</v>
      </c>
      <c r="CE17" s="360">
        <f>CC17*CD17</f>
        <v>38261646170.812302</v>
      </c>
      <c r="CF17" s="361">
        <f>CB17</f>
        <v>1</v>
      </c>
      <c r="CG17" s="360">
        <f>CE17*CF17</f>
        <v>38261646170.812302</v>
      </c>
      <c r="CH17" s="361">
        <f>CD17</f>
        <v>1</v>
      </c>
      <c r="CI17" s="360">
        <f>CG17*CH17</f>
        <v>38261646170.812302</v>
      </c>
      <c r="CJ17" s="361">
        <f>BX17</f>
        <v>1</v>
      </c>
      <c r="CK17" s="360">
        <f>CI17*CJ17</f>
        <v>38261646170.812302</v>
      </c>
      <c r="CL17" s="361">
        <f>BZ17</f>
        <v>1</v>
      </c>
      <c r="CM17" s="360">
        <f>CK17*CL17</f>
        <v>38261646170.812302</v>
      </c>
      <c r="CN17" s="361">
        <f>CJ17</f>
        <v>1</v>
      </c>
      <c r="CO17" s="360">
        <f>CM17*CN17</f>
        <v>38261646170.812302</v>
      </c>
      <c r="CP17" s="361">
        <f>CL17</f>
        <v>1</v>
      </c>
      <c r="CQ17" s="360">
        <f>CO17*CP17</f>
        <v>38261646170.812302</v>
      </c>
      <c r="CR17" s="361">
        <f>AB17</f>
        <v>1</v>
      </c>
      <c r="CS17" s="360">
        <f>CQ17*CR17</f>
        <v>38261646170.812302</v>
      </c>
      <c r="CT17" s="361">
        <f>AD17</f>
        <v>1</v>
      </c>
      <c r="CU17" s="360">
        <f>CS17*CT17</f>
        <v>38261646170.812302</v>
      </c>
      <c r="CV17" s="361">
        <f>CR17</f>
        <v>1</v>
      </c>
      <c r="CW17" s="360">
        <f>CU17*CV17</f>
        <v>38261646170.812302</v>
      </c>
      <c r="CX17" s="361">
        <f>CT17</f>
        <v>1</v>
      </c>
      <c r="CY17" s="360">
        <f>CW17*CX17</f>
        <v>38261646170.812302</v>
      </c>
      <c r="CZ17" s="275">
        <f>G17+I17+M17+Q17+U17+Y17+AC17+AG17+AK17+AO17+AS17+AW17+BA17+BE17+BI17+BM17+BQ17+BU17+BY17+CC17+CG17+CK17+CO17+CS17+CW17</f>
        <v>956541154270.30725</v>
      </c>
      <c r="DB17" s="362">
        <f>CV17</f>
        <v>1</v>
      </c>
      <c r="DC17" s="360">
        <f>CY17*DB17</f>
        <v>38261646170.812302</v>
      </c>
      <c r="DD17" s="318"/>
      <c r="DE17" s="319"/>
      <c r="DF17" s="281"/>
      <c r="DV17" s="363" t="s">
        <v>301</v>
      </c>
      <c r="DX17" s="363" t="s">
        <v>301</v>
      </c>
      <c r="EA17" s="363" t="s">
        <v>301</v>
      </c>
    </row>
    <row r="18" spans="1:141" x14ac:dyDescent="0.3">
      <c r="A18" s="364"/>
      <c r="B18" s="364"/>
      <c r="C18" s="365"/>
      <c r="D18" s="366"/>
      <c r="E18" s="367"/>
      <c r="F18" s="263"/>
      <c r="G18" s="13"/>
      <c r="H18" s="13"/>
      <c r="I18" s="15"/>
      <c r="J18" s="140"/>
      <c r="K18" s="368"/>
      <c r="L18" s="13"/>
      <c r="M18" s="15"/>
      <c r="N18" s="140"/>
      <c r="O18" s="15"/>
      <c r="P18" s="13"/>
      <c r="Q18" s="15"/>
      <c r="R18" s="140"/>
      <c r="S18" s="15"/>
      <c r="T18" s="13"/>
      <c r="U18" s="15"/>
      <c r="V18" s="140"/>
      <c r="W18" s="15"/>
      <c r="X18" s="13"/>
      <c r="Y18" s="15"/>
      <c r="Z18" s="140"/>
      <c r="AA18" s="15"/>
      <c r="AB18" s="13"/>
      <c r="AC18" s="15"/>
      <c r="AD18" s="140"/>
      <c r="AE18" s="15"/>
      <c r="AF18" s="13"/>
      <c r="AG18" s="15"/>
      <c r="AH18" s="140"/>
      <c r="AI18" s="15"/>
      <c r="AJ18" s="13"/>
      <c r="AK18" s="15"/>
      <c r="AL18" s="140"/>
      <c r="AM18" s="15"/>
      <c r="AN18" s="13"/>
      <c r="AO18" s="15"/>
      <c r="AP18" s="140"/>
      <c r="AQ18" s="15"/>
      <c r="AR18" s="13"/>
      <c r="AS18" s="15"/>
      <c r="AT18" s="140"/>
      <c r="AU18" s="15"/>
      <c r="AV18" s="13"/>
      <c r="AW18" s="15"/>
      <c r="AX18" s="140"/>
      <c r="AY18" s="15"/>
      <c r="AZ18" s="13"/>
      <c r="BA18" s="15"/>
      <c r="BB18" s="140"/>
      <c r="BC18" s="15"/>
      <c r="BD18" s="13"/>
      <c r="BE18" s="15"/>
      <c r="BF18" s="140"/>
      <c r="BG18" s="15"/>
      <c r="BH18" s="13"/>
      <c r="BI18" s="15"/>
      <c r="BJ18" s="140"/>
      <c r="BK18" s="15"/>
      <c r="BL18" s="13"/>
      <c r="BM18" s="15"/>
      <c r="BN18" s="140"/>
      <c r="BO18" s="15"/>
      <c r="BP18" s="13"/>
      <c r="BQ18" s="15"/>
      <c r="BR18" s="140"/>
      <c r="BS18" s="15"/>
      <c r="BT18" s="13"/>
      <c r="BU18" s="15"/>
      <c r="BV18" s="140"/>
      <c r="BW18" s="15"/>
      <c r="BX18" s="13"/>
      <c r="BY18" s="15"/>
      <c r="BZ18" s="140"/>
      <c r="CA18" s="15"/>
      <c r="CB18" s="13"/>
      <c r="CC18" s="15"/>
      <c r="CD18" s="140"/>
      <c r="CE18" s="15"/>
      <c r="CF18" s="13"/>
      <c r="CG18" s="15"/>
      <c r="CH18" s="140"/>
      <c r="CI18" s="15"/>
      <c r="CJ18" s="13"/>
      <c r="CK18" s="15"/>
      <c r="CL18" s="140"/>
      <c r="CM18" s="15"/>
      <c r="CN18" s="13"/>
      <c r="CO18" s="15"/>
      <c r="CP18" s="140"/>
      <c r="CQ18" s="15"/>
      <c r="CR18" s="13"/>
      <c r="CS18" s="15"/>
      <c r="CT18" s="140"/>
      <c r="CU18" s="15"/>
      <c r="CV18" s="140"/>
      <c r="CW18" s="15"/>
      <c r="CX18" s="140"/>
      <c r="CY18" s="15"/>
      <c r="CZ18" s="300"/>
      <c r="DB18" s="140"/>
      <c r="DC18" s="15"/>
      <c r="DD18" s="318"/>
      <c r="DE18" s="318"/>
      <c r="DF18" s="281"/>
      <c r="DV18" s="363" t="s">
        <v>29</v>
      </c>
      <c r="DX18" s="363" t="s">
        <v>33</v>
      </c>
      <c r="EA18" s="51" t="s">
        <v>302</v>
      </c>
    </row>
    <row r="19" spans="1:141" x14ac:dyDescent="0.3">
      <c r="A19" s="364"/>
      <c r="B19" s="364"/>
      <c r="C19" s="365"/>
      <c r="D19" s="366"/>
      <c r="E19" s="367"/>
      <c r="F19" s="263"/>
      <c r="G19" s="369"/>
      <c r="H19" s="13"/>
      <c r="I19" s="368"/>
      <c r="J19" s="140"/>
      <c r="K19" s="368"/>
      <c r="L19" s="13"/>
      <c r="M19" s="15"/>
      <c r="N19" s="140"/>
      <c r="O19" s="15"/>
      <c r="P19" s="13"/>
      <c r="Q19" s="15"/>
      <c r="R19" s="140"/>
      <c r="S19" s="15"/>
      <c r="T19" s="13"/>
      <c r="U19" s="15"/>
      <c r="V19" s="140"/>
      <c r="W19" s="15"/>
      <c r="X19" s="13"/>
      <c r="Y19" s="15"/>
      <c r="Z19" s="140"/>
      <c r="AA19" s="15"/>
      <c r="AB19" s="13"/>
      <c r="AC19" s="15"/>
      <c r="AD19" s="140"/>
      <c r="AE19" s="15"/>
      <c r="AF19" s="13"/>
      <c r="AG19" s="15"/>
      <c r="AH19" s="140"/>
      <c r="AI19" s="15"/>
      <c r="AJ19" s="13"/>
      <c r="AK19" s="15"/>
      <c r="AL19" s="140"/>
      <c r="AM19" s="15"/>
      <c r="AN19" s="13"/>
      <c r="AO19" s="15"/>
      <c r="AP19" s="140"/>
      <c r="AQ19" s="15"/>
      <c r="AR19" s="13"/>
      <c r="AS19" s="15"/>
      <c r="AT19" s="140"/>
      <c r="AU19" s="15"/>
      <c r="AV19" s="13"/>
      <c r="AW19" s="15"/>
      <c r="AX19" s="140"/>
      <c r="AY19" s="15"/>
      <c r="AZ19" s="13"/>
      <c r="BA19" s="15"/>
      <c r="BB19" s="140"/>
      <c r="BC19" s="15"/>
      <c r="BD19" s="13"/>
      <c r="BE19" s="15"/>
      <c r="BF19" s="140"/>
      <c r="BG19" s="15"/>
      <c r="BH19" s="13"/>
      <c r="BI19" s="15"/>
      <c r="BJ19" s="140"/>
      <c r="BK19" s="15"/>
      <c r="BL19" s="13"/>
      <c r="BM19" s="15"/>
      <c r="BN19" s="140"/>
      <c r="BO19" s="15"/>
      <c r="BP19" s="13"/>
      <c r="BQ19" s="15"/>
      <c r="BR19" s="140"/>
      <c r="BS19" s="15"/>
      <c r="BT19" s="13"/>
      <c r="BU19" s="15"/>
      <c r="BV19" s="140"/>
      <c r="BW19" s="15"/>
      <c r="BX19" s="13"/>
      <c r="BY19" s="15"/>
      <c r="BZ19" s="140"/>
      <c r="CA19" s="15"/>
      <c r="CB19" s="13"/>
      <c r="CC19" s="15"/>
      <c r="CD19" s="140"/>
      <c r="CE19" s="15"/>
      <c r="CF19" s="13"/>
      <c r="CG19" s="15"/>
      <c r="CH19" s="140"/>
      <c r="CI19" s="15"/>
      <c r="CJ19" s="13"/>
      <c r="CK19" s="15"/>
      <c r="CL19" s="140"/>
      <c r="CM19" s="15"/>
      <c r="CN19" s="13"/>
      <c r="CO19" s="15"/>
      <c r="CP19" s="140"/>
      <c r="CQ19" s="15"/>
      <c r="CR19" s="13"/>
      <c r="CS19" s="15"/>
      <c r="CT19" s="140"/>
      <c r="CU19" s="15"/>
      <c r="CV19" s="140"/>
      <c r="CW19" s="15"/>
      <c r="CX19" s="140"/>
      <c r="CY19" s="15"/>
      <c r="CZ19" s="300"/>
      <c r="DB19" s="140"/>
      <c r="DC19" s="15"/>
      <c r="DD19" s="318"/>
      <c r="DE19" s="318"/>
      <c r="DF19" s="281"/>
      <c r="DI19" s="370"/>
      <c r="DJ19" s="370"/>
      <c r="DK19" s="370"/>
      <c r="DL19" s="370"/>
      <c r="DM19" s="370"/>
      <c r="DN19" s="370"/>
      <c r="DO19" s="370"/>
      <c r="DP19" s="370"/>
      <c r="DQ19" s="370"/>
      <c r="DR19" s="370"/>
      <c r="DS19" s="371"/>
      <c r="DT19" s="372"/>
      <c r="DU19" s="372"/>
      <c r="DV19" s="372" t="s">
        <v>303</v>
      </c>
      <c r="DW19" s="372" t="s">
        <v>304</v>
      </c>
      <c r="DX19" s="372" t="s">
        <v>273</v>
      </c>
      <c r="DY19" s="372" t="s">
        <v>305</v>
      </c>
      <c r="DZ19" s="372" t="s">
        <v>306</v>
      </c>
      <c r="EA19" s="372"/>
      <c r="EB19" s="370"/>
      <c r="EC19" s="372" t="s">
        <v>307</v>
      </c>
      <c r="ED19" s="372" t="s">
        <v>308</v>
      </c>
      <c r="EE19" s="372" t="s">
        <v>309</v>
      </c>
      <c r="EF19" s="372" t="s">
        <v>309</v>
      </c>
      <c r="EG19" s="372" t="s">
        <v>310</v>
      </c>
      <c r="EH19" s="33" t="s">
        <v>311</v>
      </c>
      <c r="EI19" s="236"/>
    </row>
    <row r="20" spans="1:141" ht="16.2" thickBot="1" x14ac:dyDescent="0.35">
      <c r="B20" s="1">
        <f>E8</f>
        <v>136041408607.33263</v>
      </c>
      <c r="C20" s="140"/>
      <c r="D20" s="167"/>
      <c r="E20" s="369"/>
      <c r="F20" s="373"/>
      <c r="G20" s="374" t="s">
        <v>97</v>
      </c>
      <c r="H20" s="13"/>
      <c r="I20" s="375" t="s">
        <v>312</v>
      </c>
      <c r="J20" s="140"/>
      <c r="K20" s="15"/>
      <c r="L20" s="13"/>
      <c r="M20" s="375" t="s">
        <v>312</v>
      </c>
      <c r="N20" s="140"/>
      <c r="O20" s="15"/>
      <c r="P20" s="13"/>
      <c r="Q20" s="375" t="s">
        <v>312</v>
      </c>
      <c r="R20" s="140"/>
      <c r="S20" s="15"/>
      <c r="T20" s="13"/>
      <c r="U20" s="375" t="s">
        <v>312</v>
      </c>
      <c r="V20" s="140"/>
      <c r="W20" s="15"/>
      <c r="X20" s="13"/>
      <c r="Y20" s="375" t="s">
        <v>312</v>
      </c>
      <c r="Z20" s="140"/>
      <c r="AA20" s="15"/>
      <c r="AB20" s="13"/>
      <c r="AC20" s="375" t="s">
        <v>312</v>
      </c>
      <c r="AD20" s="140"/>
      <c r="AE20" s="15"/>
      <c r="AF20" s="13"/>
      <c r="AG20" s="375" t="s">
        <v>312</v>
      </c>
      <c r="AH20" s="140"/>
      <c r="AI20" s="15"/>
      <c r="AJ20" s="13"/>
      <c r="AK20" s="375" t="s">
        <v>312</v>
      </c>
      <c r="AL20" s="140"/>
      <c r="AM20" s="15"/>
      <c r="AN20" s="13"/>
      <c r="AO20" s="375" t="s">
        <v>312</v>
      </c>
      <c r="AP20" s="140"/>
      <c r="AQ20" s="15"/>
      <c r="AR20" s="13"/>
      <c r="AS20" s="375" t="s">
        <v>312</v>
      </c>
      <c r="AT20" s="140"/>
      <c r="AU20" s="15"/>
      <c r="AV20" s="13"/>
      <c r="AW20" s="375" t="s">
        <v>312</v>
      </c>
      <c r="AX20" s="140"/>
      <c r="AY20" s="15"/>
      <c r="AZ20" s="13"/>
      <c r="BA20" s="375" t="s">
        <v>312</v>
      </c>
      <c r="BB20" s="140"/>
      <c r="BC20" s="15"/>
      <c r="BD20" s="13"/>
      <c r="BE20" s="375" t="s">
        <v>312</v>
      </c>
      <c r="BF20" s="140"/>
      <c r="BG20" s="15"/>
      <c r="BH20" s="13"/>
      <c r="BI20" s="375" t="s">
        <v>312</v>
      </c>
      <c r="BJ20" s="140"/>
      <c r="BK20" s="15"/>
      <c r="BL20" s="13"/>
      <c r="BM20" s="375" t="s">
        <v>312</v>
      </c>
      <c r="BN20" s="140"/>
      <c r="BO20" s="15"/>
      <c r="BP20" s="13"/>
      <c r="BQ20" s="375" t="s">
        <v>312</v>
      </c>
      <c r="BR20" s="140"/>
      <c r="BS20" s="15"/>
      <c r="BT20" s="13"/>
      <c r="BU20" s="375" t="s">
        <v>312</v>
      </c>
      <c r="BV20" s="140"/>
      <c r="BW20" s="15"/>
      <c r="BX20" s="13"/>
      <c r="BY20" s="375" t="s">
        <v>312</v>
      </c>
      <c r="BZ20" s="140"/>
      <c r="CA20" s="15"/>
      <c r="CB20" s="13"/>
      <c r="CC20" s="375" t="s">
        <v>312</v>
      </c>
      <c r="CD20" s="140"/>
      <c r="CE20" s="15"/>
      <c r="CF20" s="13"/>
      <c r="CG20" s="375" t="s">
        <v>312</v>
      </c>
      <c r="CH20" s="140"/>
      <c r="CI20" s="15"/>
      <c r="CJ20" s="13"/>
      <c r="CK20" s="375" t="s">
        <v>312</v>
      </c>
      <c r="CL20" s="140"/>
      <c r="CM20" s="15"/>
      <c r="CN20" s="13"/>
      <c r="CO20" s="375" t="s">
        <v>312</v>
      </c>
      <c r="CP20" s="140"/>
      <c r="CQ20" s="15"/>
      <c r="CR20" s="13"/>
      <c r="CS20" s="375" t="s">
        <v>312</v>
      </c>
      <c r="CT20" s="140"/>
      <c r="CU20" s="15"/>
      <c r="CV20" s="140"/>
      <c r="CW20" s="375" t="s">
        <v>312</v>
      </c>
      <c r="CX20" s="140"/>
      <c r="CY20" s="15"/>
      <c r="CZ20" s="300"/>
      <c r="DB20" s="140"/>
      <c r="DC20" s="375" t="s">
        <v>312</v>
      </c>
      <c r="DD20" s="318"/>
      <c r="DE20" s="318"/>
      <c r="DF20" s="281"/>
      <c r="DI20" s="370"/>
      <c r="DJ20" s="370"/>
      <c r="DK20" s="370"/>
      <c r="DL20" s="370"/>
      <c r="DM20" s="370"/>
      <c r="DN20" s="370"/>
      <c r="DO20" s="370"/>
      <c r="DP20" s="370"/>
      <c r="DQ20" s="370"/>
      <c r="DR20" s="370"/>
      <c r="DS20" s="371"/>
      <c r="DT20" s="372"/>
      <c r="DU20" s="372"/>
      <c r="DV20" s="376">
        <f>'[2]POP Dimensions'!C15</f>
        <v>10737418.24</v>
      </c>
      <c r="DW20" s="377">
        <v>64</v>
      </c>
      <c r="DX20" s="378">
        <f>DW20*DV20</f>
        <v>687194767.36000001</v>
      </c>
      <c r="DY20" s="377">
        <v>16</v>
      </c>
      <c r="DZ20" s="377"/>
      <c r="EA20" s="376">
        <f>DX20*DY20</f>
        <v>10995116277.76</v>
      </c>
      <c r="EB20" s="370"/>
      <c r="EC20" s="372" t="s">
        <v>313</v>
      </c>
      <c r="ED20" s="372"/>
      <c r="EE20" s="372" t="s">
        <v>314</v>
      </c>
      <c r="EF20" s="372" t="s">
        <v>315</v>
      </c>
      <c r="EG20" s="372" t="s">
        <v>316</v>
      </c>
      <c r="EH20" s="33"/>
      <c r="EI20" s="236"/>
    </row>
    <row r="21" spans="1:141" ht="16.2" thickBot="1" x14ac:dyDescent="0.35">
      <c r="B21" s="43">
        <f>D21</f>
        <v>0.32634660207039301</v>
      </c>
      <c r="C21" s="379" t="s">
        <v>317</v>
      </c>
      <c r="D21" s="647">
        <v>0.32634660207039301</v>
      </c>
      <c r="E21" s="381">
        <f>E11*D21</f>
        <v>22198325719.936459</v>
      </c>
      <c r="F21" s="382">
        <v>0.3</v>
      </c>
      <c r="G21" s="381">
        <f>E21*F21</f>
        <v>6659497715.980937</v>
      </c>
      <c r="H21" s="383">
        <v>1</v>
      </c>
      <c r="I21" s="381">
        <f>G21*H21</f>
        <v>6659497715.980937</v>
      </c>
      <c r="J21" s="383">
        <v>1</v>
      </c>
      <c r="K21" s="384">
        <f>I21*J21</f>
        <v>6659497715.980937</v>
      </c>
      <c r="L21" s="385">
        <f>H21</f>
        <v>1</v>
      </c>
      <c r="M21" s="384">
        <f>K21*L21</f>
        <v>6659497715.980937</v>
      </c>
      <c r="N21" s="385">
        <f>J21</f>
        <v>1</v>
      </c>
      <c r="O21" s="384">
        <f>M21*N21</f>
        <v>6659497715.980937</v>
      </c>
      <c r="P21" s="385">
        <f>L21</f>
        <v>1</v>
      </c>
      <c r="Q21" s="384">
        <f>O21*P21</f>
        <v>6659497715.980937</v>
      </c>
      <c r="R21" s="385">
        <f>N21</f>
        <v>1</v>
      </c>
      <c r="S21" s="384">
        <f>Q21*R21</f>
        <v>6659497715.980937</v>
      </c>
      <c r="T21" s="385">
        <f>P21</f>
        <v>1</v>
      </c>
      <c r="U21" s="384">
        <f>S21*T21</f>
        <v>6659497715.980937</v>
      </c>
      <c r="V21" s="385">
        <f>R21</f>
        <v>1</v>
      </c>
      <c r="W21" s="384">
        <f>U21*V21</f>
        <v>6659497715.980937</v>
      </c>
      <c r="X21" s="385">
        <f>T21</f>
        <v>1</v>
      </c>
      <c r="Y21" s="384">
        <f>W21*X21</f>
        <v>6659497715.980937</v>
      </c>
      <c r="Z21" s="385">
        <f>V21</f>
        <v>1</v>
      </c>
      <c r="AA21" s="384">
        <f>Y21*Z21</f>
        <v>6659497715.980937</v>
      </c>
      <c r="AB21" s="385">
        <f>X21</f>
        <v>1</v>
      </c>
      <c r="AC21" s="384">
        <f>AA21*AB21</f>
        <v>6659497715.980937</v>
      </c>
      <c r="AD21" s="385">
        <f>Z21</f>
        <v>1</v>
      </c>
      <c r="AE21" s="384">
        <f>AC21*AD21</f>
        <v>6659497715.980937</v>
      </c>
      <c r="AF21" s="385">
        <f>AB21</f>
        <v>1</v>
      </c>
      <c r="AG21" s="384">
        <f>AE21*AF21</f>
        <v>6659497715.980937</v>
      </c>
      <c r="AH21" s="385">
        <f>AD21</f>
        <v>1</v>
      </c>
      <c r="AI21" s="384">
        <f>AG21*AH21</f>
        <v>6659497715.980937</v>
      </c>
      <c r="AJ21" s="385">
        <f>AF21</f>
        <v>1</v>
      </c>
      <c r="AK21" s="384">
        <f>AI21*AJ21</f>
        <v>6659497715.980937</v>
      </c>
      <c r="AL21" s="385">
        <f>AH21</f>
        <v>1</v>
      </c>
      <c r="AM21" s="384">
        <f>AK21*AL21</f>
        <v>6659497715.980937</v>
      </c>
      <c r="AN21" s="385">
        <f>AJ21</f>
        <v>1</v>
      </c>
      <c r="AO21" s="384">
        <f>AM21*AN21</f>
        <v>6659497715.980937</v>
      </c>
      <c r="AP21" s="385">
        <f>AL21</f>
        <v>1</v>
      </c>
      <c r="AQ21" s="384">
        <f>AO21*AP21</f>
        <v>6659497715.980937</v>
      </c>
      <c r="AR21" s="385">
        <f>AN21</f>
        <v>1</v>
      </c>
      <c r="AS21" s="384">
        <f>AQ21*AR21</f>
        <v>6659497715.980937</v>
      </c>
      <c r="AT21" s="385">
        <f>AP21</f>
        <v>1</v>
      </c>
      <c r="AU21" s="384">
        <f>AS21*AT21</f>
        <v>6659497715.980937</v>
      </c>
      <c r="AV21" s="385">
        <f>AR21</f>
        <v>1</v>
      </c>
      <c r="AW21" s="384">
        <f>AU21*AV21</f>
        <v>6659497715.980937</v>
      </c>
      <c r="AX21" s="385">
        <f>AT21</f>
        <v>1</v>
      </c>
      <c r="AY21" s="384">
        <f>AW21*AX21</f>
        <v>6659497715.980937</v>
      </c>
      <c r="AZ21" s="385">
        <f>AV21</f>
        <v>1</v>
      </c>
      <c r="BA21" s="384">
        <f>AY21*AZ21</f>
        <v>6659497715.980937</v>
      </c>
      <c r="BB21" s="385">
        <f>AX21</f>
        <v>1</v>
      </c>
      <c r="BC21" s="384">
        <f>BA21*BB21</f>
        <v>6659497715.980937</v>
      </c>
      <c r="BD21" s="385">
        <f>AR21</f>
        <v>1</v>
      </c>
      <c r="BE21" s="384">
        <f>BC21*BD21</f>
        <v>6659497715.980937</v>
      </c>
      <c r="BF21" s="385">
        <f>AT21</f>
        <v>1</v>
      </c>
      <c r="BG21" s="384">
        <f>BE21*BF21</f>
        <v>6659497715.980937</v>
      </c>
      <c r="BH21" s="385">
        <f>BD21</f>
        <v>1</v>
      </c>
      <c r="BI21" s="384">
        <f>BG21*BH21</f>
        <v>6659497715.980937</v>
      </c>
      <c r="BJ21" s="385">
        <f>BF21</f>
        <v>1</v>
      </c>
      <c r="BK21" s="384">
        <f>BI21*BJ21</f>
        <v>6659497715.980937</v>
      </c>
      <c r="BL21" s="385">
        <f>BH21</f>
        <v>1</v>
      </c>
      <c r="BM21" s="384">
        <f>BK21*BL21</f>
        <v>6659497715.980937</v>
      </c>
      <c r="BN21" s="385">
        <f>BJ21</f>
        <v>1</v>
      </c>
      <c r="BO21" s="384">
        <f>BM21*BN21</f>
        <v>6659497715.980937</v>
      </c>
      <c r="BP21" s="385">
        <f>BL21</f>
        <v>1</v>
      </c>
      <c r="BQ21" s="384">
        <f>BO21*BP21</f>
        <v>6659497715.980937</v>
      </c>
      <c r="BR21" s="385">
        <f>BN21</f>
        <v>1</v>
      </c>
      <c r="BS21" s="384">
        <f>BQ21*BR21</f>
        <v>6659497715.980937</v>
      </c>
      <c r="BT21" s="385">
        <f>BP21</f>
        <v>1</v>
      </c>
      <c r="BU21" s="384">
        <f>BS21*BT21</f>
        <v>6659497715.980937</v>
      </c>
      <c r="BV21" s="385">
        <f>BR21</f>
        <v>1</v>
      </c>
      <c r="BW21" s="384">
        <f>BU21*BV21</f>
        <v>6659497715.980937</v>
      </c>
      <c r="BX21" s="385">
        <f>BT21</f>
        <v>1</v>
      </c>
      <c r="BY21" s="384">
        <f>BW21*BX21</f>
        <v>6659497715.980937</v>
      </c>
      <c r="BZ21" s="385">
        <f>BV21</f>
        <v>1</v>
      </c>
      <c r="CA21" s="384">
        <f>BY21*BZ21</f>
        <v>6659497715.980937</v>
      </c>
      <c r="CB21" s="385">
        <f>BX21</f>
        <v>1</v>
      </c>
      <c r="CC21" s="384">
        <f>CA21*CB21</f>
        <v>6659497715.980937</v>
      </c>
      <c r="CD21" s="385">
        <f>BZ21</f>
        <v>1</v>
      </c>
      <c r="CE21" s="384">
        <f>CC21*CD21</f>
        <v>6659497715.980937</v>
      </c>
      <c r="CF21" s="385">
        <f>CB21</f>
        <v>1</v>
      </c>
      <c r="CG21" s="384">
        <f>CE21*CF21</f>
        <v>6659497715.980937</v>
      </c>
      <c r="CH21" s="385">
        <f>CD21</f>
        <v>1</v>
      </c>
      <c r="CI21" s="384">
        <f>CG21*CH21</f>
        <v>6659497715.980937</v>
      </c>
      <c r="CJ21" s="385">
        <f>BX21</f>
        <v>1</v>
      </c>
      <c r="CK21" s="384">
        <f>CI21*CJ21</f>
        <v>6659497715.980937</v>
      </c>
      <c r="CL21" s="385">
        <f>BZ21</f>
        <v>1</v>
      </c>
      <c r="CM21" s="384">
        <f>CK21*CL21</f>
        <v>6659497715.980937</v>
      </c>
      <c r="CN21" s="385">
        <f>CJ21</f>
        <v>1</v>
      </c>
      <c r="CO21" s="384">
        <f>CM21*CN21</f>
        <v>6659497715.980937</v>
      </c>
      <c r="CP21" s="385">
        <f>CL21</f>
        <v>1</v>
      </c>
      <c r="CQ21" s="384">
        <f>CO21*CP21</f>
        <v>6659497715.980937</v>
      </c>
      <c r="CR21" s="385">
        <f>AB21</f>
        <v>1</v>
      </c>
      <c r="CS21" s="384">
        <f>CQ21*CR21</f>
        <v>6659497715.980937</v>
      </c>
      <c r="CT21" s="385">
        <f>AD21</f>
        <v>1</v>
      </c>
      <c r="CU21" s="384">
        <f>CS21*CT21</f>
        <v>6659497715.980937</v>
      </c>
      <c r="CV21" s="385">
        <f>CR21</f>
        <v>1</v>
      </c>
      <c r="CW21" s="384">
        <f>CU21*CV21</f>
        <v>6659497715.980937</v>
      </c>
      <c r="CX21" s="385">
        <f>CT21</f>
        <v>1</v>
      </c>
      <c r="CY21" s="384">
        <f>CW21*CX21</f>
        <v>6659497715.980937</v>
      </c>
      <c r="CZ21" s="275">
        <f>G21+I21+M21+Q21+U21+Y21+AC21+AG21+AK21+AO21+AS21+AW21+BA21+BE21+BI21+BM21+BQ21+BU21+BY21+CC21+CG21+CK21+CO21+CS21+CW21</f>
        <v>166487442899.52341</v>
      </c>
      <c r="DB21" s="386">
        <f>CV21</f>
        <v>1</v>
      </c>
      <c r="DC21" s="384">
        <f>CY21*DB21</f>
        <v>6659497715.980937</v>
      </c>
      <c r="DD21" s="318"/>
      <c r="DE21" s="319"/>
      <c r="DF21" s="281"/>
      <c r="DI21" s="370"/>
      <c r="DY21" s="387"/>
      <c r="DZ21" s="387"/>
      <c r="EI21" s="235"/>
    </row>
    <row r="22" spans="1:141" ht="16.2" thickBot="1" x14ac:dyDescent="0.35">
      <c r="B22" s="43">
        <f>F27</f>
        <v>0.25</v>
      </c>
      <c r="C22" s="341"/>
      <c r="E22" s="345"/>
      <c r="F22" s="388"/>
      <c r="G22" s="389" t="s">
        <v>318</v>
      </c>
      <c r="H22" s="390"/>
      <c r="I22" s="391" t="s">
        <v>318</v>
      </c>
      <c r="J22" s="392"/>
      <c r="K22" s="393"/>
      <c r="L22" s="390"/>
      <c r="M22" s="391" t="s">
        <v>318</v>
      </c>
      <c r="N22" s="392"/>
      <c r="O22" s="393"/>
      <c r="P22" s="390"/>
      <c r="Q22" s="391" t="s">
        <v>318</v>
      </c>
      <c r="R22" s="392"/>
      <c r="S22" s="393"/>
      <c r="T22" s="390"/>
      <c r="U22" s="391" t="s">
        <v>318</v>
      </c>
      <c r="V22" s="392"/>
      <c r="W22" s="393"/>
      <c r="X22" s="390"/>
      <c r="Y22" s="391" t="s">
        <v>318</v>
      </c>
      <c r="Z22" s="392"/>
      <c r="AA22" s="393"/>
      <c r="AB22" s="390"/>
      <c r="AC22" s="391" t="s">
        <v>318</v>
      </c>
      <c r="AD22" s="392"/>
      <c r="AE22" s="393"/>
      <c r="AF22" s="390"/>
      <c r="AG22" s="391" t="s">
        <v>318</v>
      </c>
      <c r="AH22" s="392"/>
      <c r="AI22" s="393"/>
      <c r="AJ22" s="390"/>
      <c r="AK22" s="391" t="s">
        <v>318</v>
      </c>
      <c r="AL22" s="392"/>
      <c r="AM22" s="393"/>
      <c r="AN22" s="390"/>
      <c r="AO22" s="391" t="s">
        <v>318</v>
      </c>
      <c r="AP22" s="392"/>
      <c r="AQ22" s="393"/>
      <c r="AR22" s="390"/>
      <c r="AS22" s="391" t="s">
        <v>318</v>
      </c>
      <c r="AT22" s="392"/>
      <c r="AU22" s="393"/>
      <c r="AV22" s="390"/>
      <c r="AW22" s="391" t="s">
        <v>318</v>
      </c>
      <c r="AX22" s="392"/>
      <c r="AY22" s="393"/>
      <c r="AZ22" s="390"/>
      <c r="BA22" s="391" t="s">
        <v>318</v>
      </c>
      <c r="BB22" s="392"/>
      <c r="BC22" s="393"/>
      <c r="BD22" s="390"/>
      <c r="BE22" s="391" t="s">
        <v>318</v>
      </c>
      <c r="BF22" s="392"/>
      <c r="BG22" s="393"/>
      <c r="BH22" s="390"/>
      <c r="BI22" s="391" t="s">
        <v>318</v>
      </c>
      <c r="BJ22" s="392"/>
      <c r="BK22" s="393"/>
      <c r="BL22" s="390"/>
      <c r="BM22" s="391" t="s">
        <v>318</v>
      </c>
      <c r="BN22" s="392"/>
      <c r="BO22" s="393"/>
      <c r="BP22" s="390"/>
      <c r="BQ22" s="391" t="s">
        <v>318</v>
      </c>
      <c r="BR22" s="392"/>
      <c r="BS22" s="393"/>
      <c r="BT22" s="390"/>
      <c r="BU22" s="391" t="s">
        <v>318</v>
      </c>
      <c r="BV22" s="392"/>
      <c r="BW22" s="393"/>
      <c r="BX22" s="390"/>
      <c r="BY22" s="391" t="s">
        <v>318</v>
      </c>
      <c r="BZ22" s="392"/>
      <c r="CA22" s="393"/>
      <c r="CB22" s="390"/>
      <c r="CC22" s="391" t="s">
        <v>318</v>
      </c>
      <c r="CD22" s="392"/>
      <c r="CE22" s="393"/>
      <c r="CF22" s="390"/>
      <c r="CG22" s="391" t="s">
        <v>318</v>
      </c>
      <c r="CH22" s="392"/>
      <c r="CI22" s="393"/>
      <c r="CJ22" s="390"/>
      <c r="CK22" s="391" t="s">
        <v>318</v>
      </c>
      <c r="CL22" s="392"/>
      <c r="CM22" s="393"/>
      <c r="CN22" s="390"/>
      <c r="CO22" s="391" t="s">
        <v>318</v>
      </c>
      <c r="CP22" s="392"/>
      <c r="CQ22" s="393"/>
      <c r="CR22" s="390"/>
      <c r="CS22" s="391" t="s">
        <v>318</v>
      </c>
      <c r="CT22" s="392"/>
      <c r="CU22" s="393"/>
      <c r="CV22" s="394"/>
      <c r="CW22" s="391" t="s">
        <v>318</v>
      </c>
      <c r="CX22" s="392"/>
      <c r="CY22" s="393"/>
      <c r="CZ22" s="395"/>
      <c r="DB22" s="394"/>
      <c r="DC22" s="391" t="s">
        <v>318</v>
      </c>
      <c r="DD22" s="318"/>
      <c r="DE22" s="318"/>
      <c r="DF22" s="281"/>
      <c r="DI22" s="370"/>
      <c r="DP22" s="1" t="s">
        <v>319</v>
      </c>
      <c r="DT22" s="396" t="s">
        <v>320</v>
      </c>
      <c r="DU22" s="53"/>
      <c r="DV22" s="53"/>
      <c r="DW22" s="397"/>
      <c r="DX22" s="398"/>
      <c r="DY22" s="399"/>
      <c r="DZ22" s="399"/>
      <c r="EA22" s="53"/>
      <c r="EC22" s="53"/>
      <c r="ED22" s="50"/>
      <c r="EE22" s="53"/>
      <c r="EF22" s="50">
        <f>EF31</f>
        <v>1372242051.072</v>
      </c>
      <c r="EG22" s="53"/>
      <c r="EH22" s="400"/>
      <c r="EI22" s="236"/>
    </row>
    <row r="23" spans="1:141" ht="16.2" thickBot="1" x14ac:dyDescent="0.35">
      <c r="B23" s="43">
        <v>0.25</v>
      </c>
      <c r="C23" s="341"/>
      <c r="D23" s="401">
        <f>SUM(D14:D21)</f>
        <v>1</v>
      </c>
      <c r="E23" s="345"/>
      <c r="F23" s="388">
        <v>0.25</v>
      </c>
      <c r="G23" s="389">
        <f>E21*F23</f>
        <v>5549581429.9841146</v>
      </c>
      <c r="H23" s="402">
        <v>1</v>
      </c>
      <c r="I23" s="389">
        <f>G23*H23</f>
        <v>5549581429.9841146</v>
      </c>
      <c r="J23" s="402">
        <v>1</v>
      </c>
      <c r="K23" s="391">
        <f>I23*J23</f>
        <v>5549581429.9841146</v>
      </c>
      <c r="L23" s="403">
        <f>H23</f>
        <v>1</v>
      </c>
      <c r="M23" s="391">
        <f>K23*L23</f>
        <v>5549581429.9841146</v>
      </c>
      <c r="N23" s="403">
        <f>J23</f>
        <v>1</v>
      </c>
      <c r="O23" s="391">
        <f>M23*N23</f>
        <v>5549581429.9841146</v>
      </c>
      <c r="P23" s="403">
        <f>L23</f>
        <v>1</v>
      </c>
      <c r="Q23" s="391">
        <f>O23*P23</f>
        <v>5549581429.9841146</v>
      </c>
      <c r="R23" s="403">
        <f>N23</f>
        <v>1</v>
      </c>
      <c r="S23" s="391">
        <f>Q23*R23</f>
        <v>5549581429.9841146</v>
      </c>
      <c r="T23" s="403">
        <f>P23</f>
        <v>1</v>
      </c>
      <c r="U23" s="391">
        <f>S23*T23</f>
        <v>5549581429.9841146</v>
      </c>
      <c r="V23" s="403">
        <f>R23</f>
        <v>1</v>
      </c>
      <c r="W23" s="391">
        <f>U23*V23</f>
        <v>5549581429.9841146</v>
      </c>
      <c r="X23" s="403">
        <f>T23</f>
        <v>1</v>
      </c>
      <c r="Y23" s="391">
        <f>W23*X23</f>
        <v>5549581429.9841146</v>
      </c>
      <c r="Z23" s="403">
        <f>V23</f>
        <v>1</v>
      </c>
      <c r="AA23" s="391">
        <f>Y23*Z23</f>
        <v>5549581429.9841146</v>
      </c>
      <c r="AB23" s="403">
        <f>X23</f>
        <v>1</v>
      </c>
      <c r="AC23" s="391">
        <f>AA23*AB23</f>
        <v>5549581429.9841146</v>
      </c>
      <c r="AD23" s="403">
        <f>Z23</f>
        <v>1</v>
      </c>
      <c r="AE23" s="391">
        <f>AC23*AD23</f>
        <v>5549581429.9841146</v>
      </c>
      <c r="AF23" s="403">
        <f>AB23</f>
        <v>1</v>
      </c>
      <c r="AG23" s="391">
        <f>AE23*AF23</f>
        <v>5549581429.9841146</v>
      </c>
      <c r="AH23" s="403">
        <f>AD23</f>
        <v>1</v>
      </c>
      <c r="AI23" s="391">
        <f>AG23*AH23</f>
        <v>5549581429.9841146</v>
      </c>
      <c r="AJ23" s="403">
        <f>AF23</f>
        <v>1</v>
      </c>
      <c r="AK23" s="391">
        <f>AI23*AJ23</f>
        <v>5549581429.9841146</v>
      </c>
      <c r="AL23" s="403">
        <f>AH23</f>
        <v>1</v>
      </c>
      <c r="AM23" s="391">
        <f>AK23*AL23</f>
        <v>5549581429.9841146</v>
      </c>
      <c r="AN23" s="403">
        <f>AJ23</f>
        <v>1</v>
      </c>
      <c r="AO23" s="391">
        <f>AM23*AN23</f>
        <v>5549581429.9841146</v>
      </c>
      <c r="AP23" s="403">
        <f>AL23</f>
        <v>1</v>
      </c>
      <c r="AQ23" s="391">
        <f>AO23*AP23</f>
        <v>5549581429.9841146</v>
      </c>
      <c r="AR23" s="403">
        <f>AN23</f>
        <v>1</v>
      </c>
      <c r="AS23" s="391">
        <f>AQ23*AR23</f>
        <v>5549581429.9841146</v>
      </c>
      <c r="AT23" s="403">
        <f>AP23</f>
        <v>1</v>
      </c>
      <c r="AU23" s="391">
        <f>AS23*AT23</f>
        <v>5549581429.9841146</v>
      </c>
      <c r="AV23" s="403">
        <f>AR23</f>
        <v>1</v>
      </c>
      <c r="AW23" s="391">
        <f>AU23*AV23</f>
        <v>5549581429.9841146</v>
      </c>
      <c r="AX23" s="403">
        <f>AT23</f>
        <v>1</v>
      </c>
      <c r="AY23" s="391">
        <f>AW23*AX23</f>
        <v>5549581429.9841146</v>
      </c>
      <c r="AZ23" s="403">
        <f>AV23</f>
        <v>1</v>
      </c>
      <c r="BA23" s="391">
        <f>AY23*AZ23</f>
        <v>5549581429.9841146</v>
      </c>
      <c r="BB23" s="403">
        <f>AX23</f>
        <v>1</v>
      </c>
      <c r="BC23" s="391">
        <f>BA23*BB23</f>
        <v>5549581429.9841146</v>
      </c>
      <c r="BD23" s="403">
        <f>AR23</f>
        <v>1</v>
      </c>
      <c r="BE23" s="391">
        <f>BC23*BD23</f>
        <v>5549581429.9841146</v>
      </c>
      <c r="BF23" s="403">
        <f>AT23</f>
        <v>1</v>
      </c>
      <c r="BG23" s="391">
        <f>BE23*BF23</f>
        <v>5549581429.9841146</v>
      </c>
      <c r="BH23" s="403">
        <f>BD23</f>
        <v>1</v>
      </c>
      <c r="BI23" s="391">
        <f>BG23*BH23</f>
        <v>5549581429.9841146</v>
      </c>
      <c r="BJ23" s="403">
        <f>BF23</f>
        <v>1</v>
      </c>
      <c r="BK23" s="391">
        <f>BI23*BJ23</f>
        <v>5549581429.9841146</v>
      </c>
      <c r="BL23" s="403">
        <f>BH23</f>
        <v>1</v>
      </c>
      <c r="BM23" s="391">
        <f>BK23*BL23</f>
        <v>5549581429.9841146</v>
      </c>
      <c r="BN23" s="403">
        <f>BJ23</f>
        <v>1</v>
      </c>
      <c r="BO23" s="391">
        <f>BM23*BN23</f>
        <v>5549581429.9841146</v>
      </c>
      <c r="BP23" s="403">
        <f>BL23</f>
        <v>1</v>
      </c>
      <c r="BQ23" s="391">
        <f>BO23*BP23</f>
        <v>5549581429.9841146</v>
      </c>
      <c r="BR23" s="403">
        <f>BN23</f>
        <v>1</v>
      </c>
      <c r="BS23" s="391">
        <f>BQ23*BR23</f>
        <v>5549581429.9841146</v>
      </c>
      <c r="BT23" s="403">
        <f>BP23</f>
        <v>1</v>
      </c>
      <c r="BU23" s="391">
        <f>BS23*BT23</f>
        <v>5549581429.9841146</v>
      </c>
      <c r="BV23" s="403">
        <f>BR23</f>
        <v>1</v>
      </c>
      <c r="BW23" s="391">
        <f>BU23*BV23</f>
        <v>5549581429.9841146</v>
      </c>
      <c r="BX23" s="403">
        <f>BT23</f>
        <v>1</v>
      </c>
      <c r="BY23" s="391">
        <f>BW23*BX23</f>
        <v>5549581429.9841146</v>
      </c>
      <c r="BZ23" s="403">
        <f>BV23</f>
        <v>1</v>
      </c>
      <c r="CA23" s="391">
        <f>BY23*BZ23</f>
        <v>5549581429.9841146</v>
      </c>
      <c r="CB23" s="403">
        <f>BX23</f>
        <v>1</v>
      </c>
      <c r="CC23" s="391">
        <f>CA23*CB23</f>
        <v>5549581429.9841146</v>
      </c>
      <c r="CD23" s="403">
        <f>BZ23</f>
        <v>1</v>
      </c>
      <c r="CE23" s="391">
        <f>CC23*CD23</f>
        <v>5549581429.9841146</v>
      </c>
      <c r="CF23" s="403">
        <f>CB23</f>
        <v>1</v>
      </c>
      <c r="CG23" s="391">
        <f>CE23*CF23</f>
        <v>5549581429.9841146</v>
      </c>
      <c r="CH23" s="403">
        <f>CD23</f>
        <v>1</v>
      </c>
      <c r="CI23" s="391">
        <f>CG23*CH23</f>
        <v>5549581429.9841146</v>
      </c>
      <c r="CJ23" s="403">
        <f>BX23</f>
        <v>1</v>
      </c>
      <c r="CK23" s="391">
        <f>CI23*CJ23</f>
        <v>5549581429.9841146</v>
      </c>
      <c r="CL23" s="403">
        <f>BZ23</f>
        <v>1</v>
      </c>
      <c r="CM23" s="391">
        <f>CK23*CL23</f>
        <v>5549581429.9841146</v>
      </c>
      <c r="CN23" s="403">
        <f>CJ23</f>
        <v>1</v>
      </c>
      <c r="CO23" s="391">
        <f>CM23*CN23</f>
        <v>5549581429.9841146</v>
      </c>
      <c r="CP23" s="403">
        <f>CL23</f>
        <v>1</v>
      </c>
      <c r="CQ23" s="391">
        <f>CO23*CP23</f>
        <v>5549581429.9841146</v>
      </c>
      <c r="CR23" s="403">
        <f>AB23</f>
        <v>1</v>
      </c>
      <c r="CS23" s="391">
        <f>CQ23*CR23</f>
        <v>5549581429.9841146</v>
      </c>
      <c r="CT23" s="403">
        <f>AD23</f>
        <v>1</v>
      </c>
      <c r="CU23" s="391">
        <f>CS23*CT23</f>
        <v>5549581429.9841146</v>
      </c>
      <c r="CV23" s="403">
        <f>CR23</f>
        <v>1</v>
      </c>
      <c r="CW23" s="391">
        <f>CU23*CV23</f>
        <v>5549581429.9841146</v>
      </c>
      <c r="CX23" s="403">
        <f>CT23</f>
        <v>1</v>
      </c>
      <c r="CY23" s="391">
        <f>CW23*CX23</f>
        <v>5549581429.9841146</v>
      </c>
      <c r="CZ23" s="275">
        <f>G23+I23+M23+Q23+U23+Y23+AC23+AG23+AK23+AO23+AS23+AW23+BA23+BE23+BI23+BM23+BQ23+BU23+BY23+CC23+CG23+CK23+CO23+CS23+CW23</f>
        <v>138739535749.60287</v>
      </c>
      <c r="DB23" s="404">
        <f>CV23</f>
        <v>1</v>
      </c>
      <c r="DC23" s="391">
        <f>CY23*DB23</f>
        <v>5549581429.9841146</v>
      </c>
      <c r="DD23" s="318"/>
      <c r="DE23" s="319"/>
      <c r="DF23" s="281"/>
      <c r="DI23" s="370"/>
      <c r="DN23" s="405" t="s">
        <v>321</v>
      </c>
      <c r="DO23" s="406">
        <v>2016</v>
      </c>
      <c r="DP23" s="400">
        <v>75543543000000</v>
      </c>
      <c r="DQ23" s="407">
        <v>2.5000000000000001E-2</v>
      </c>
      <c r="DR23" s="400">
        <f>DP23*DQ23</f>
        <v>1888588575000</v>
      </c>
      <c r="DT23" s="53"/>
      <c r="DU23" s="238">
        <v>2016</v>
      </c>
      <c r="DV23" s="33">
        <f>DV20</f>
        <v>10737418.24</v>
      </c>
      <c r="DW23" s="397">
        <v>64</v>
      </c>
      <c r="DX23" s="408">
        <f t="shared" ref="DX23:DX35" si="0">DW23*DV23</f>
        <v>687194767.36000001</v>
      </c>
      <c r="DY23" s="399"/>
      <c r="DZ23" s="399"/>
      <c r="EA23" s="33">
        <f t="shared" ref="EA23:EA35" si="1">DX23*DY23</f>
        <v>0</v>
      </c>
      <c r="EC23" s="53"/>
      <c r="ED23" s="50"/>
      <c r="EE23" s="53"/>
      <c r="EF23" s="81">
        <v>25000</v>
      </c>
      <c r="EG23" s="238" t="s">
        <v>322</v>
      </c>
      <c r="EH23" s="400"/>
      <c r="EI23" s="237">
        <v>2016</v>
      </c>
    </row>
    <row r="24" spans="1:141" ht="16.2" thickBot="1" x14ac:dyDescent="0.35">
      <c r="C24" s="140"/>
      <c r="E24" s="13"/>
      <c r="F24" s="409"/>
      <c r="G24" s="410" t="s">
        <v>323</v>
      </c>
      <c r="H24" s="13"/>
      <c r="I24" s="411" t="s">
        <v>324</v>
      </c>
      <c r="J24" s="140"/>
      <c r="K24" s="15"/>
      <c r="L24" s="13"/>
      <c r="M24" s="411" t="s">
        <v>324</v>
      </c>
      <c r="N24" s="140"/>
      <c r="O24" s="15"/>
      <c r="P24" s="13"/>
      <c r="Q24" s="411" t="s">
        <v>324</v>
      </c>
      <c r="R24" s="140"/>
      <c r="S24" s="15"/>
      <c r="T24" s="13"/>
      <c r="U24" s="411" t="s">
        <v>324</v>
      </c>
      <c r="V24" s="140"/>
      <c r="W24" s="15"/>
      <c r="X24" s="13"/>
      <c r="Y24" s="411" t="s">
        <v>324</v>
      </c>
      <c r="Z24" s="140"/>
      <c r="AA24" s="15"/>
      <c r="AB24" s="13"/>
      <c r="AC24" s="411" t="s">
        <v>324</v>
      </c>
      <c r="AD24" s="140"/>
      <c r="AE24" s="15"/>
      <c r="AF24" s="13"/>
      <c r="AG24" s="411" t="s">
        <v>324</v>
      </c>
      <c r="AH24" s="140"/>
      <c r="AI24" s="15"/>
      <c r="AJ24" s="13"/>
      <c r="AK24" s="411" t="s">
        <v>324</v>
      </c>
      <c r="AL24" s="140"/>
      <c r="AM24" s="15"/>
      <c r="AN24" s="13"/>
      <c r="AO24" s="411" t="s">
        <v>324</v>
      </c>
      <c r="AP24" s="140"/>
      <c r="AQ24" s="15"/>
      <c r="AR24" s="13"/>
      <c r="AS24" s="411" t="s">
        <v>324</v>
      </c>
      <c r="AT24" s="140"/>
      <c r="AU24" s="15"/>
      <c r="AV24" s="13"/>
      <c r="AW24" s="411" t="s">
        <v>324</v>
      </c>
      <c r="AX24" s="140"/>
      <c r="AY24" s="15"/>
      <c r="AZ24" s="13"/>
      <c r="BA24" s="411" t="s">
        <v>324</v>
      </c>
      <c r="BB24" s="140"/>
      <c r="BC24" s="15"/>
      <c r="BD24" s="13"/>
      <c r="BE24" s="411" t="s">
        <v>324</v>
      </c>
      <c r="BF24" s="140"/>
      <c r="BG24" s="15"/>
      <c r="BH24" s="13"/>
      <c r="BI24" s="411" t="s">
        <v>324</v>
      </c>
      <c r="BJ24" s="140"/>
      <c r="BK24" s="15"/>
      <c r="BL24" s="13"/>
      <c r="BM24" s="411" t="s">
        <v>324</v>
      </c>
      <c r="BN24" s="140"/>
      <c r="BO24" s="15"/>
      <c r="BP24" s="13"/>
      <c r="BQ24" s="411" t="s">
        <v>324</v>
      </c>
      <c r="BR24" s="140"/>
      <c r="BS24" s="15"/>
      <c r="BT24" s="13"/>
      <c r="BU24" s="411" t="s">
        <v>324</v>
      </c>
      <c r="BV24" s="140"/>
      <c r="BW24" s="15"/>
      <c r="BX24" s="13"/>
      <c r="BY24" s="411" t="s">
        <v>324</v>
      </c>
      <c r="BZ24" s="140"/>
      <c r="CA24" s="15"/>
      <c r="CB24" s="13"/>
      <c r="CC24" s="411" t="s">
        <v>324</v>
      </c>
      <c r="CD24" s="140"/>
      <c r="CE24" s="15"/>
      <c r="CF24" s="13"/>
      <c r="CG24" s="411" t="s">
        <v>324</v>
      </c>
      <c r="CH24" s="140"/>
      <c r="CI24" s="15"/>
      <c r="CJ24" s="13"/>
      <c r="CK24" s="411" t="s">
        <v>324</v>
      </c>
      <c r="CL24" s="140"/>
      <c r="CM24" s="15"/>
      <c r="CN24" s="13"/>
      <c r="CO24" s="411" t="s">
        <v>324</v>
      </c>
      <c r="CP24" s="140"/>
      <c r="CQ24" s="15"/>
      <c r="CR24" s="13"/>
      <c r="CS24" s="411" t="s">
        <v>324</v>
      </c>
      <c r="CT24" s="140"/>
      <c r="CU24" s="15"/>
      <c r="CV24" s="140"/>
      <c r="CW24" s="411" t="s">
        <v>324</v>
      </c>
      <c r="CX24" s="140"/>
      <c r="CY24" s="15"/>
      <c r="CZ24" s="300"/>
      <c r="DB24" s="140"/>
      <c r="DC24" s="411" t="s">
        <v>324</v>
      </c>
      <c r="DD24" s="318"/>
      <c r="DE24" s="318"/>
      <c r="DF24" s="281"/>
      <c r="DI24" s="370"/>
      <c r="DN24" s="405" t="s">
        <v>321</v>
      </c>
      <c r="DO24" s="406">
        <f>DO23+1</f>
        <v>2017</v>
      </c>
      <c r="DP24" s="400">
        <f>DP23+DR23</f>
        <v>77432131575000</v>
      </c>
      <c r="DQ24" s="412">
        <f>DQ23</f>
        <v>2.5000000000000001E-2</v>
      </c>
      <c r="DR24" s="400">
        <f>DP24*DQ24</f>
        <v>1935803289375</v>
      </c>
      <c r="DT24" s="53"/>
      <c r="DU24" s="238">
        <f>DU23+1</f>
        <v>2017</v>
      </c>
      <c r="DV24" s="33">
        <f>DV20</f>
        <v>10737418.24</v>
      </c>
      <c r="DW24" s="397">
        <v>64</v>
      </c>
      <c r="DX24" s="408">
        <f t="shared" si="0"/>
        <v>687194767.36000001</v>
      </c>
      <c r="DY24" s="399"/>
      <c r="DZ24" s="399"/>
      <c r="EA24" s="33">
        <f t="shared" si="1"/>
        <v>0</v>
      </c>
      <c r="EC24" s="53"/>
      <c r="ED24" s="50"/>
      <c r="EE24" s="53"/>
      <c r="EF24" s="50">
        <f>EF22/EF23</f>
        <v>54889.682042879998</v>
      </c>
      <c r="EG24" s="53"/>
      <c r="EH24" s="400"/>
      <c r="EI24" s="237">
        <f>EI23+1</f>
        <v>2017</v>
      </c>
    </row>
    <row r="25" spans="1:141" ht="16.2" thickBot="1" x14ac:dyDescent="0.35">
      <c r="C25" s="140"/>
      <c r="D25" s="242" t="s">
        <v>282</v>
      </c>
      <c r="E25" s="13"/>
      <c r="F25" s="409">
        <v>0.2</v>
      </c>
      <c r="G25" s="413">
        <f>E21*F25</f>
        <v>4439665143.9872923</v>
      </c>
      <c r="H25" s="414">
        <v>1</v>
      </c>
      <c r="I25" s="413">
        <f>G25*H25</f>
        <v>4439665143.9872923</v>
      </c>
      <c r="J25" s="414">
        <v>1</v>
      </c>
      <c r="K25" s="415">
        <f>I25*J25</f>
        <v>4439665143.9872923</v>
      </c>
      <c r="L25" s="416">
        <f>H25</f>
        <v>1</v>
      </c>
      <c r="M25" s="415">
        <f>K25*L25</f>
        <v>4439665143.9872923</v>
      </c>
      <c r="N25" s="416">
        <f>J25</f>
        <v>1</v>
      </c>
      <c r="O25" s="415">
        <f>M25*N25</f>
        <v>4439665143.9872923</v>
      </c>
      <c r="P25" s="416">
        <f>L25</f>
        <v>1</v>
      </c>
      <c r="Q25" s="415">
        <f>O25*P25</f>
        <v>4439665143.9872923</v>
      </c>
      <c r="R25" s="416">
        <f>N25</f>
        <v>1</v>
      </c>
      <c r="S25" s="415">
        <f>Q25*R25</f>
        <v>4439665143.9872923</v>
      </c>
      <c r="T25" s="416">
        <f>P25</f>
        <v>1</v>
      </c>
      <c r="U25" s="415">
        <f>S25*T25</f>
        <v>4439665143.9872923</v>
      </c>
      <c r="V25" s="416">
        <f>R25</f>
        <v>1</v>
      </c>
      <c r="W25" s="415">
        <f>U25*V25</f>
        <v>4439665143.9872923</v>
      </c>
      <c r="X25" s="416">
        <f>T25</f>
        <v>1</v>
      </c>
      <c r="Y25" s="415">
        <f>W25*X25</f>
        <v>4439665143.9872923</v>
      </c>
      <c r="Z25" s="416">
        <f>V25</f>
        <v>1</v>
      </c>
      <c r="AA25" s="415">
        <f>Y25*Z25</f>
        <v>4439665143.9872923</v>
      </c>
      <c r="AB25" s="416">
        <f>X25</f>
        <v>1</v>
      </c>
      <c r="AC25" s="415">
        <f>AA25*AB25</f>
        <v>4439665143.9872923</v>
      </c>
      <c r="AD25" s="416">
        <f>Z25</f>
        <v>1</v>
      </c>
      <c r="AE25" s="415">
        <f>AC25*AD25</f>
        <v>4439665143.9872923</v>
      </c>
      <c r="AF25" s="416">
        <f>AB25</f>
        <v>1</v>
      </c>
      <c r="AG25" s="415">
        <f>AE25*AF25</f>
        <v>4439665143.9872923</v>
      </c>
      <c r="AH25" s="416">
        <f>AD25</f>
        <v>1</v>
      </c>
      <c r="AI25" s="415">
        <f>AG25*AH25</f>
        <v>4439665143.9872923</v>
      </c>
      <c r="AJ25" s="416">
        <f>AF25</f>
        <v>1</v>
      </c>
      <c r="AK25" s="415">
        <f>AI25*AJ25</f>
        <v>4439665143.9872923</v>
      </c>
      <c r="AL25" s="416">
        <f>AH25</f>
        <v>1</v>
      </c>
      <c r="AM25" s="415">
        <f>AK25*AL25</f>
        <v>4439665143.9872923</v>
      </c>
      <c r="AN25" s="416">
        <f>AJ25</f>
        <v>1</v>
      </c>
      <c r="AO25" s="415">
        <f>AM25*AN25</f>
        <v>4439665143.9872923</v>
      </c>
      <c r="AP25" s="416">
        <f>AL25</f>
        <v>1</v>
      </c>
      <c r="AQ25" s="415">
        <f>AO25*AP25</f>
        <v>4439665143.9872923</v>
      </c>
      <c r="AR25" s="416">
        <f>AN25</f>
        <v>1</v>
      </c>
      <c r="AS25" s="415">
        <f>AQ25*AR25</f>
        <v>4439665143.9872923</v>
      </c>
      <c r="AT25" s="416">
        <f>AP25</f>
        <v>1</v>
      </c>
      <c r="AU25" s="415">
        <f>AS25*AT25</f>
        <v>4439665143.9872923</v>
      </c>
      <c r="AV25" s="416">
        <f>AR25</f>
        <v>1</v>
      </c>
      <c r="AW25" s="415">
        <f>AU25*AV25</f>
        <v>4439665143.9872923</v>
      </c>
      <c r="AX25" s="416">
        <f>AT25</f>
        <v>1</v>
      </c>
      <c r="AY25" s="415">
        <f>AW25*AX25</f>
        <v>4439665143.9872923</v>
      </c>
      <c r="AZ25" s="416">
        <f>AV25</f>
        <v>1</v>
      </c>
      <c r="BA25" s="415">
        <f>AY25*AZ25</f>
        <v>4439665143.9872923</v>
      </c>
      <c r="BB25" s="416">
        <f>AX25</f>
        <v>1</v>
      </c>
      <c r="BC25" s="415">
        <f>BA25*BB25</f>
        <v>4439665143.9872923</v>
      </c>
      <c r="BD25" s="416">
        <f>AR25</f>
        <v>1</v>
      </c>
      <c r="BE25" s="415">
        <f>BC25*BD25</f>
        <v>4439665143.9872923</v>
      </c>
      <c r="BF25" s="416">
        <f>AT25</f>
        <v>1</v>
      </c>
      <c r="BG25" s="415">
        <f>BE25*BF25</f>
        <v>4439665143.9872923</v>
      </c>
      <c r="BH25" s="416">
        <f>BD25</f>
        <v>1</v>
      </c>
      <c r="BI25" s="415">
        <f>BG25*BH25</f>
        <v>4439665143.9872923</v>
      </c>
      <c r="BJ25" s="416">
        <f>BF25</f>
        <v>1</v>
      </c>
      <c r="BK25" s="415">
        <f>BI25*BJ25</f>
        <v>4439665143.9872923</v>
      </c>
      <c r="BL25" s="416">
        <f>BH25</f>
        <v>1</v>
      </c>
      <c r="BM25" s="415">
        <f>BK25*BL25</f>
        <v>4439665143.9872923</v>
      </c>
      <c r="BN25" s="416">
        <f>BJ25</f>
        <v>1</v>
      </c>
      <c r="BO25" s="415">
        <f>BM25*BN25</f>
        <v>4439665143.9872923</v>
      </c>
      <c r="BP25" s="416">
        <f>BL25</f>
        <v>1</v>
      </c>
      <c r="BQ25" s="415">
        <f>BO25*BP25</f>
        <v>4439665143.9872923</v>
      </c>
      <c r="BR25" s="416">
        <f>BN25</f>
        <v>1</v>
      </c>
      <c r="BS25" s="415">
        <f>BQ25*BR25</f>
        <v>4439665143.9872923</v>
      </c>
      <c r="BT25" s="416">
        <f>BP25</f>
        <v>1</v>
      </c>
      <c r="BU25" s="415">
        <f>BS25*BT25</f>
        <v>4439665143.9872923</v>
      </c>
      <c r="BV25" s="416">
        <f>BR25</f>
        <v>1</v>
      </c>
      <c r="BW25" s="415">
        <f>BU25*BV25</f>
        <v>4439665143.9872923</v>
      </c>
      <c r="BX25" s="416">
        <f>BT25</f>
        <v>1</v>
      </c>
      <c r="BY25" s="415">
        <f>BW25*BX25</f>
        <v>4439665143.9872923</v>
      </c>
      <c r="BZ25" s="416">
        <f>BV25</f>
        <v>1</v>
      </c>
      <c r="CA25" s="415">
        <f>BY25*BZ25</f>
        <v>4439665143.9872923</v>
      </c>
      <c r="CB25" s="416">
        <f>BX25</f>
        <v>1</v>
      </c>
      <c r="CC25" s="415">
        <f>CA25*CB25</f>
        <v>4439665143.9872923</v>
      </c>
      <c r="CD25" s="416">
        <f>BZ25</f>
        <v>1</v>
      </c>
      <c r="CE25" s="415">
        <f>CC25*CD25</f>
        <v>4439665143.9872923</v>
      </c>
      <c r="CF25" s="416">
        <f>CB25</f>
        <v>1</v>
      </c>
      <c r="CG25" s="415">
        <f>CE25*CF25</f>
        <v>4439665143.9872923</v>
      </c>
      <c r="CH25" s="416">
        <f>CD25</f>
        <v>1</v>
      </c>
      <c r="CI25" s="415">
        <f>CG25*CH25</f>
        <v>4439665143.9872923</v>
      </c>
      <c r="CJ25" s="416">
        <f>BX25</f>
        <v>1</v>
      </c>
      <c r="CK25" s="415">
        <f>CI25*CJ25</f>
        <v>4439665143.9872923</v>
      </c>
      <c r="CL25" s="416">
        <f>BZ25</f>
        <v>1</v>
      </c>
      <c r="CM25" s="415">
        <f>CK25*CL25</f>
        <v>4439665143.9872923</v>
      </c>
      <c r="CN25" s="416">
        <f>CJ25</f>
        <v>1</v>
      </c>
      <c r="CO25" s="415">
        <f>CM25*CN25</f>
        <v>4439665143.9872923</v>
      </c>
      <c r="CP25" s="416">
        <f>CL25</f>
        <v>1</v>
      </c>
      <c r="CQ25" s="415">
        <f>CO25*CP25</f>
        <v>4439665143.9872923</v>
      </c>
      <c r="CR25" s="416">
        <f>AB25</f>
        <v>1</v>
      </c>
      <c r="CS25" s="415">
        <f>CQ25*CR25</f>
        <v>4439665143.9872923</v>
      </c>
      <c r="CT25" s="416">
        <f>AD25</f>
        <v>1</v>
      </c>
      <c r="CU25" s="415">
        <f>CS25*CT25</f>
        <v>4439665143.9872923</v>
      </c>
      <c r="CV25" s="416">
        <f>CR25</f>
        <v>1</v>
      </c>
      <c r="CW25" s="415">
        <f>CU25*CV25</f>
        <v>4439665143.9872923</v>
      </c>
      <c r="CX25" s="416">
        <f>CT25</f>
        <v>1</v>
      </c>
      <c r="CY25" s="415">
        <f>CW25*CX25</f>
        <v>4439665143.9872923</v>
      </c>
      <c r="CZ25" s="275">
        <f>G25+I25+M25+Q25+U25+Y25+AC25+AG25+AK25+AO25+AS25+AW25+BA25+BE25+BI25+BM25+BQ25+BU25+BY25+CC25+CG25+CK25+CO25+CS25+CW25</f>
        <v>110991628599.68227</v>
      </c>
      <c r="DB25" s="417">
        <f>CV25</f>
        <v>1</v>
      </c>
      <c r="DC25" s="415">
        <f>CY25*DB25</f>
        <v>4439665143.9872923</v>
      </c>
      <c r="DD25" s="318"/>
      <c r="DE25" s="319"/>
      <c r="DF25" s="281"/>
      <c r="DI25" s="370"/>
      <c r="DN25" s="405" t="s">
        <v>321</v>
      </c>
      <c r="DO25" s="406">
        <f t="shared" ref="DO25:DO35" si="2">DO24+1</f>
        <v>2018</v>
      </c>
      <c r="DP25" s="400">
        <f t="shared" ref="DP25:DP35" si="3">DP24+DR24</f>
        <v>79367934864375</v>
      </c>
      <c r="DQ25" s="412">
        <f t="shared" ref="DQ25:DQ35" si="4">DQ24</f>
        <v>2.5000000000000001E-2</v>
      </c>
      <c r="DR25" s="400">
        <f t="shared" ref="DR25:DR35" si="5">DP25*DQ25</f>
        <v>1984198371609.375</v>
      </c>
      <c r="DT25" s="53"/>
      <c r="DU25" s="238">
        <f t="shared" ref="DU25:DU35" si="6">DU24+1</f>
        <v>2018</v>
      </c>
      <c r="DV25" s="33">
        <f>DV20</f>
        <v>10737418.24</v>
      </c>
      <c r="DW25" s="397">
        <v>64</v>
      </c>
      <c r="DX25" s="408">
        <f t="shared" si="0"/>
        <v>687194767.36000001</v>
      </c>
      <c r="DY25" s="399">
        <v>2.5000000000000001E-2</v>
      </c>
      <c r="DZ25" s="399"/>
      <c r="EA25" s="33">
        <f t="shared" si="1"/>
        <v>17179869.184</v>
      </c>
      <c r="EB25" s="419" t="s">
        <v>2</v>
      </c>
      <c r="EC25" s="33">
        <f t="shared" ref="EC25:EC55" si="7">EA25</f>
        <v>17179869.184</v>
      </c>
      <c r="ED25" s="25">
        <f t="shared" ref="ED25:ED35" si="8">EC25+ED24-EH25</f>
        <v>17179869.184</v>
      </c>
      <c r="EE25" s="420">
        <v>0.125</v>
      </c>
      <c r="EF25" s="421">
        <f>ED25*EE25</f>
        <v>2147483.648</v>
      </c>
      <c r="EG25" s="33">
        <f>CZ58</f>
        <v>32257146562.293175</v>
      </c>
      <c r="EH25" s="400">
        <f t="shared" ref="EH25:EH35" si="9">DX25*DZ25</f>
        <v>0</v>
      </c>
      <c r="EI25" s="237">
        <f t="shared" ref="EI25:EI55" si="10">EI24+1</f>
        <v>2018</v>
      </c>
    </row>
    <row r="26" spans="1:141" ht="19.2" thickBot="1" x14ac:dyDescent="0.5">
      <c r="C26" s="140"/>
      <c r="D26" s="422" t="s">
        <v>95</v>
      </c>
      <c r="E26" s="13"/>
      <c r="F26" s="423"/>
      <c r="G26" s="424" t="s">
        <v>326</v>
      </c>
      <c r="H26" s="13"/>
      <c r="I26" s="425" t="s">
        <v>326</v>
      </c>
      <c r="J26" s="140"/>
      <c r="K26" s="15"/>
      <c r="L26" s="13"/>
      <c r="M26" s="425" t="s">
        <v>326</v>
      </c>
      <c r="N26" s="140"/>
      <c r="O26" s="15"/>
      <c r="P26" s="13"/>
      <c r="Q26" s="425" t="s">
        <v>326</v>
      </c>
      <c r="R26" s="140"/>
      <c r="S26" s="15"/>
      <c r="T26" s="13"/>
      <c r="U26" s="425" t="s">
        <v>326</v>
      </c>
      <c r="V26" s="140"/>
      <c r="W26" s="15"/>
      <c r="X26" s="13"/>
      <c r="Y26" s="425" t="s">
        <v>326</v>
      </c>
      <c r="Z26" s="140"/>
      <c r="AA26" s="15"/>
      <c r="AB26" s="13"/>
      <c r="AC26" s="425" t="s">
        <v>326</v>
      </c>
      <c r="AD26" s="140"/>
      <c r="AE26" s="15"/>
      <c r="AF26" s="13"/>
      <c r="AG26" s="425" t="s">
        <v>326</v>
      </c>
      <c r="AH26" s="140"/>
      <c r="AI26" s="15"/>
      <c r="AJ26" s="13"/>
      <c r="AK26" s="425" t="s">
        <v>326</v>
      </c>
      <c r="AL26" s="140"/>
      <c r="AM26" s="15"/>
      <c r="AN26" s="13"/>
      <c r="AO26" s="425" t="s">
        <v>326</v>
      </c>
      <c r="AP26" s="140"/>
      <c r="AQ26" s="15"/>
      <c r="AR26" s="13"/>
      <c r="AS26" s="425" t="s">
        <v>326</v>
      </c>
      <c r="AT26" s="140"/>
      <c r="AU26" s="15"/>
      <c r="AV26" s="13"/>
      <c r="AW26" s="425" t="s">
        <v>326</v>
      </c>
      <c r="AX26" s="140"/>
      <c r="AY26" s="15"/>
      <c r="AZ26" s="13"/>
      <c r="BA26" s="425" t="s">
        <v>326</v>
      </c>
      <c r="BB26" s="140"/>
      <c r="BC26" s="15"/>
      <c r="BD26" s="13"/>
      <c r="BE26" s="425" t="s">
        <v>326</v>
      </c>
      <c r="BF26" s="140"/>
      <c r="BG26" s="15"/>
      <c r="BH26" s="13"/>
      <c r="BI26" s="425" t="s">
        <v>326</v>
      </c>
      <c r="BJ26" s="140"/>
      <c r="BK26" s="15"/>
      <c r="BL26" s="13"/>
      <c r="BM26" s="425" t="s">
        <v>326</v>
      </c>
      <c r="BN26" s="140"/>
      <c r="BO26" s="15"/>
      <c r="BP26" s="13"/>
      <c r="BQ26" s="425" t="s">
        <v>326</v>
      </c>
      <c r="BR26" s="140"/>
      <c r="BS26" s="15"/>
      <c r="BT26" s="13"/>
      <c r="BU26" s="425" t="s">
        <v>326</v>
      </c>
      <c r="BV26" s="140"/>
      <c r="BW26" s="15"/>
      <c r="BX26" s="13"/>
      <c r="BY26" s="425" t="s">
        <v>326</v>
      </c>
      <c r="BZ26" s="140"/>
      <c r="CA26" s="15"/>
      <c r="CB26" s="13"/>
      <c r="CC26" s="425" t="s">
        <v>326</v>
      </c>
      <c r="CD26" s="140"/>
      <c r="CE26" s="15"/>
      <c r="CF26" s="13"/>
      <c r="CG26" s="425" t="s">
        <v>326</v>
      </c>
      <c r="CH26" s="140"/>
      <c r="CI26" s="15"/>
      <c r="CJ26" s="13"/>
      <c r="CK26" s="425" t="s">
        <v>326</v>
      </c>
      <c r="CL26" s="140"/>
      <c r="CM26" s="15"/>
      <c r="CN26" s="13"/>
      <c r="CO26" s="425" t="s">
        <v>326</v>
      </c>
      <c r="CP26" s="140"/>
      <c r="CQ26" s="15"/>
      <c r="CR26" s="13"/>
      <c r="CS26" s="425" t="s">
        <v>326</v>
      </c>
      <c r="CT26" s="140"/>
      <c r="CU26" s="15"/>
      <c r="CV26" s="13"/>
      <c r="CW26" s="425" t="s">
        <v>326</v>
      </c>
      <c r="CX26" s="140"/>
      <c r="CY26" s="15"/>
      <c r="CZ26" s="300"/>
      <c r="DB26" s="140"/>
      <c r="DC26" s="425" t="s">
        <v>326</v>
      </c>
      <c r="DD26" s="318"/>
      <c r="DE26" s="318"/>
      <c r="DF26" s="281"/>
      <c r="DI26" s="370"/>
      <c r="DN26" s="405" t="s">
        <v>321</v>
      </c>
      <c r="DO26" s="406">
        <f t="shared" si="2"/>
        <v>2019</v>
      </c>
      <c r="DP26" s="400">
        <f t="shared" si="3"/>
        <v>81352133235984.375</v>
      </c>
      <c r="DQ26" s="412">
        <f t="shared" si="4"/>
        <v>2.5000000000000001E-2</v>
      </c>
      <c r="DR26" s="400">
        <f t="shared" si="5"/>
        <v>2033803330899.6094</v>
      </c>
      <c r="DT26" s="53"/>
      <c r="DU26" s="238">
        <f t="shared" si="6"/>
        <v>2019</v>
      </c>
      <c r="DV26" s="33">
        <f>DV20</f>
        <v>10737418.24</v>
      </c>
      <c r="DW26" s="397">
        <v>64</v>
      </c>
      <c r="DX26" s="408">
        <f t="shared" si="0"/>
        <v>687194767.36000001</v>
      </c>
      <c r="DY26" s="399">
        <v>0.2</v>
      </c>
      <c r="DZ26" s="399"/>
      <c r="EA26" s="33">
        <f t="shared" si="1"/>
        <v>137438953.472</v>
      </c>
      <c r="EB26" s="419" t="s">
        <v>2</v>
      </c>
      <c r="EC26" s="33">
        <f t="shared" si="7"/>
        <v>137438953.472</v>
      </c>
      <c r="ED26" s="25">
        <f t="shared" si="8"/>
        <v>154618822.65600002</v>
      </c>
      <c r="EE26" s="420">
        <f>EE25</f>
        <v>0.125</v>
      </c>
      <c r="EF26" s="421">
        <f t="shared" ref="EF26:EF55" si="11">ED26*EE26</f>
        <v>19327352.832000002</v>
      </c>
      <c r="EG26" s="33">
        <f>EG25</f>
        <v>32257146562.293175</v>
      </c>
      <c r="EH26" s="400">
        <f t="shared" si="9"/>
        <v>0</v>
      </c>
      <c r="EI26" s="237">
        <f t="shared" si="10"/>
        <v>2019</v>
      </c>
    </row>
    <row r="27" spans="1:141" ht="19.2" thickBot="1" x14ac:dyDescent="0.5">
      <c r="C27" s="140"/>
      <c r="D27" s="426" t="s">
        <v>328</v>
      </c>
      <c r="E27" s="13"/>
      <c r="F27" s="427">
        <v>0.25</v>
      </c>
      <c r="G27" s="428">
        <f>E21*F27</f>
        <v>5549581429.9841146</v>
      </c>
      <c r="H27" s="429">
        <v>0.25</v>
      </c>
      <c r="I27" s="428">
        <f>G27*H27</f>
        <v>1387395357.4960287</v>
      </c>
      <c r="J27" s="429">
        <v>1</v>
      </c>
      <c r="K27" s="430">
        <f>I27*J27</f>
        <v>1387395357.4960287</v>
      </c>
      <c r="L27" s="431">
        <f>H27</f>
        <v>0.25</v>
      </c>
      <c r="M27" s="430">
        <f>K27*L27</f>
        <v>346848839.37400717</v>
      </c>
      <c r="N27" s="431">
        <f>J27</f>
        <v>1</v>
      </c>
      <c r="O27" s="430">
        <f>M27*N27</f>
        <v>346848839.37400717</v>
      </c>
      <c r="P27" s="431">
        <f>L27</f>
        <v>0.25</v>
      </c>
      <c r="Q27" s="430">
        <f>O27*P27</f>
        <v>86712209.843501791</v>
      </c>
      <c r="R27" s="431">
        <f>N27</f>
        <v>1</v>
      </c>
      <c r="S27" s="430">
        <f>Q27*R27</f>
        <v>86712209.843501791</v>
      </c>
      <c r="T27" s="431">
        <f>P27</f>
        <v>0.25</v>
      </c>
      <c r="U27" s="430">
        <f>S27*T27</f>
        <v>21678052.460875448</v>
      </c>
      <c r="V27" s="431">
        <f>R27</f>
        <v>1</v>
      </c>
      <c r="W27" s="430">
        <f>U27*V27</f>
        <v>21678052.460875448</v>
      </c>
      <c r="X27" s="431">
        <f>T27</f>
        <v>0.25</v>
      </c>
      <c r="Y27" s="430">
        <f>W27*X27</f>
        <v>5419513.115218862</v>
      </c>
      <c r="Z27" s="431">
        <f>V27</f>
        <v>1</v>
      </c>
      <c r="AA27" s="430">
        <f>Y27*Z27</f>
        <v>5419513.115218862</v>
      </c>
      <c r="AB27" s="431">
        <f>X27</f>
        <v>0.25</v>
      </c>
      <c r="AC27" s="430">
        <f>AA27*AB27</f>
        <v>1354878.2788047155</v>
      </c>
      <c r="AD27" s="431">
        <f>Z27</f>
        <v>1</v>
      </c>
      <c r="AE27" s="430">
        <f>AC27*AD27</f>
        <v>1354878.2788047155</v>
      </c>
      <c r="AF27" s="431">
        <f>AB27</f>
        <v>0.25</v>
      </c>
      <c r="AG27" s="430">
        <f>AE27*AF27</f>
        <v>338719.56970117887</v>
      </c>
      <c r="AH27" s="431">
        <f>AD27</f>
        <v>1</v>
      </c>
      <c r="AI27" s="430">
        <f>AG27*AH27</f>
        <v>338719.56970117887</v>
      </c>
      <c r="AJ27" s="431">
        <f>AF27</f>
        <v>0.25</v>
      </c>
      <c r="AK27" s="430">
        <f>AI27*AJ27</f>
        <v>84679.892425294718</v>
      </c>
      <c r="AL27" s="431">
        <f>AH27</f>
        <v>1</v>
      </c>
      <c r="AM27" s="430">
        <f>AK27*AL27</f>
        <v>84679.892425294718</v>
      </c>
      <c r="AN27" s="431">
        <f>AJ27</f>
        <v>0.25</v>
      </c>
      <c r="AO27" s="430">
        <f>AM27*AN27</f>
        <v>21169.97310632368</v>
      </c>
      <c r="AP27" s="431">
        <f>AL27</f>
        <v>1</v>
      </c>
      <c r="AQ27" s="430">
        <f>AO27*AP27</f>
        <v>21169.97310632368</v>
      </c>
      <c r="AR27" s="431">
        <f>AN27</f>
        <v>0.25</v>
      </c>
      <c r="AS27" s="430">
        <f>AQ27*AR27</f>
        <v>5292.4932765809199</v>
      </c>
      <c r="AT27" s="431">
        <f>AP27</f>
        <v>1</v>
      </c>
      <c r="AU27" s="430">
        <f>AS27*AT27</f>
        <v>5292.4932765809199</v>
      </c>
      <c r="AV27" s="431">
        <f>AR27</f>
        <v>0.25</v>
      </c>
      <c r="AW27" s="430">
        <f>AU27*AV27</f>
        <v>1323.12331914523</v>
      </c>
      <c r="AX27" s="431">
        <f>AT27</f>
        <v>1</v>
      </c>
      <c r="AY27" s="430">
        <f>AW27*AX27</f>
        <v>1323.12331914523</v>
      </c>
      <c r="AZ27" s="431">
        <f>AV27</f>
        <v>0.25</v>
      </c>
      <c r="BA27" s="430">
        <f>AY27*AZ27</f>
        <v>330.78082978630749</v>
      </c>
      <c r="BB27" s="431">
        <f>AX27</f>
        <v>1</v>
      </c>
      <c r="BC27" s="430">
        <f>BA27*BB27</f>
        <v>330.78082978630749</v>
      </c>
      <c r="BD27" s="431">
        <f>AR27</f>
        <v>0.25</v>
      </c>
      <c r="BE27" s="430">
        <f>BC27*BD27</f>
        <v>82.695207446576873</v>
      </c>
      <c r="BF27" s="431">
        <f>AT27</f>
        <v>1</v>
      </c>
      <c r="BG27" s="430">
        <f>BE27*BF27</f>
        <v>82.695207446576873</v>
      </c>
      <c r="BH27" s="431">
        <f>BD27</f>
        <v>0.25</v>
      </c>
      <c r="BI27" s="430">
        <f>BG27*BH27</f>
        <v>20.673801861644218</v>
      </c>
      <c r="BJ27" s="431">
        <f>BF27</f>
        <v>1</v>
      </c>
      <c r="BK27" s="430">
        <f>BI27*BJ27</f>
        <v>20.673801861644218</v>
      </c>
      <c r="BL27" s="431">
        <f>BH27</f>
        <v>0.25</v>
      </c>
      <c r="BM27" s="430">
        <f>BK27*BL27</f>
        <v>5.1684504654110546</v>
      </c>
      <c r="BN27" s="431">
        <f>BJ27</f>
        <v>1</v>
      </c>
      <c r="BO27" s="430">
        <f>BM27*BN27</f>
        <v>5.1684504654110546</v>
      </c>
      <c r="BP27" s="431">
        <f>BL27</f>
        <v>0.25</v>
      </c>
      <c r="BQ27" s="430">
        <f>BO27*BP27</f>
        <v>1.2921126163527636</v>
      </c>
      <c r="BR27" s="431">
        <f>BN27</f>
        <v>1</v>
      </c>
      <c r="BS27" s="430">
        <f>BQ27*BR27</f>
        <v>1.2921126163527636</v>
      </c>
      <c r="BT27" s="431">
        <f>BP27</f>
        <v>0.25</v>
      </c>
      <c r="BU27" s="430">
        <f>BS27*BT27</f>
        <v>0.32302815408819091</v>
      </c>
      <c r="BV27" s="431">
        <f>BR27</f>
        <v>1</v>
      </c>
      <c r="BW27" s="430">
        <f>BU27*BV27</f>
        <v>0.32302815408819091</v>
      </c>
      <c r="BX27" s="431">
        <f>BT27</f>
        <v>0.25</v>
      </c>
      <c r="BY27" s="430">
        <f>BW27*BX27</f>
        <v>8.0757038522047728E-2</v>
      </c>
      <c r="BZ27" s="431">
        <f>BV27</f>
        <v>1</v>
      </c>
      <c r="CA27" s="430">
        <f>BY27*BZ27</f>
        <v>8.0757038522047728E-2</v>
      </c>
      <c r="CB27" s="431">
        <f>BX27</f>
        <v>0.25</v>
      </c>
      <c r="CC27" s="430">
        <f>CA27*CB27</f>
        <v>2.0189259630511932E-2</v>
      </c>
      <c r="CD27" s="431">
        <f>BZ27</f>
        <v>1</v>
      </c>
      <c r="CE27" s="430">
        <f>CC27*CD27</f>
        <v>2.0189259630511932E-2</v>
      </c>
      <c r="CF27" s="431">
        <f>CB27</f>
        <v>0.25</v>
      </c>
      <c r="CG27" s="430">
        <f>CE27*CF27</f>
        <v>5.047314907627983E-3</v>
      </c>
      <c r="CH27" s="431">
        <f>CD27</f>
        <v>1</v>
      </c>
      <c r="CI27" s="430">
        <f>CG27*CH27</f>
        <v>5.047314907627983E-3</v>
      </c>
      <c r="CJ27" s="431">
        <f>BX27</f>
        <v>0.25</v>
      </c>
      <c r="CK27" s="430">
        <f>CI27*CJ27</f>
        <v>1.2618287269069957E-3</v>
      </c>
      <c r="CL27" s="431">
        <f>BZ27</f>
        <v>1</v>
      </c>
      <c r="CM27" s="430">
        <f>CK27*CL27</f>
        <v>1.2618287269069957E-3</v>
      </c>
      <c r="CN27" s="431">
        <f>CJ27</f>
        <v>0.25</v>
      </c>
      <c r="CO27" s="430">
        <f>CM27*CN27</f>
        <v>3.1545718172674894E-4</v>
      </c>
      <c r="CP27" s="431">
        <f>CL27</f>
        <v>1</v>
      </c>
      <c r="CQ27" s="430">
        <f>CO27*CP27</f>
        <v>3.1545718172674894E-4</v>
      </c>
      <c r="CR27" s="431">
        <f>AB27</f>
        <v>0.25</v>
      </c>
      <c r="CS27" s="430">
        <f>CQ27*CR27</f>
        <v>7.8864295431687234E-5</v>
      </c>
      <c r="CT27" s="431">
        <f>AD27</f>
        <v>1</v>
      </c>
      <c r="CU27" s="430">
        <f>CS27*CT27</f>
        <v>7.8864295431687234E-5</v>
      </c>
      <c r="CV27" s="431">
        <f>CR27</f>
        <v>0.25</v>
      </c>
      <c r="CW27" s="430">
        <f>CU27*CV27</f>
        <v>1.9716073857921809E-5</v>
      </c>
      <c r="CX27" s="431">
        <f>CT27</f>
        <v>1</v>
      </c>
      <c r="CY27" s="430">
        <f>CW27*CX27</f>
        <v>1.9716073857921809E-5</v>
      </c>
      <c r="CZ27" s="275">
        <f>G27+I27+M27+Q27+U27+Y27+AC27+AG27+AK27+AO27+AS27+AW27+BA27+BE27+BI27+BM27+BQ27+BU27+BY27+CC27+CG27+CK27+CO27+CS27+CW27</f>
        <v>7399441906.6454802</v>
      </c>
      <c r="DB27" s="432">
        <f>CV27</f>
        <v>0.25</v>
      </c>
      <c r="DC27" s="430">
        <f>CY27*DB27</f>
        <v>4.9290184644804521E-6</v>
      </c>
      <c r="DD27" s="318"/>
      <c r="DE27" s="319"/>
      <c r="DF27" s="281"/>
      <c r="DI27" s="370"/>
      <c r="DN27" s="405" t="s">
        <v>321</v>
      </c>
      <c r="DO27" s="406">
        <f t="shared" si="2"/>
        <v>2020</v>
      </c>
      <c r="DP27" s="400">
        <f t="shared" si="3"/>
        <v>83385936566883.984</v>
      </c>
      <c r="DQ27" s="412">
        <f t="shared" si="4"/>
        <v>2.5000000000000001E-2</v>
      </c>
      <c r="DR27" s="400">
        <f t="shared" si="5"/>
        <v>2084648414172.0996</v>
      </c>
      <c r="DS27" s="433" t="s">
        <v>330</v>
      </c>
      <c r="DT27" s="53"/>
      <c r="DU27" s="238">
        <f t="shared" si="6"/>
        <v>2020</v>
      </c>
      <c r="DV27" s="33">
        <f>DV20</f>
        <v>10737418.24</v>
      </c>
      <c r="DW27" s="397">
        <v>64</v>
      </c>
      <c r="DX27" s="408">
        <f t="shared" si="0"/>
        <v>687194767.36000001</v>
      </c>
      <c r="DY27" s="399">
        <v>1.5</v>
      </c>
      <c r="DZ27" s="399"/>
      <c r="EA27" s="33">
        <f t="shared" si="1"/>
        <v>1030792151.04</v>
      </c>
      <c r="EB27" s="419" t="s">
        <v>2</v>
      </c>
      <c r="EC27" s="33">
        <f t="shared" si="7"/>
        <v>1030792151.04</v>
      </c>
      <c r="ED27" s="25">
        <f t="shared" si="8"/>
        <v>1185410973.6960001</v>
      </c>
      <c r="EE27" s="420">
        <f t="shared" ref="EE27:EE31" si="12">EE26</f>
        <v>0.125</v>
      </c>
      <c r="EF27" s="421">
        <f t="shared" si="11"/>
        <v>148176371.71200001</v>
      </c>
      <c r="EG27" s="33">
        <f t="shared" ref="EG27:EG55" si="13">EG26</f>
        <v>32257146562.293175</v>
      </c>
      <c r="EH27" s="400">
        <f t="shared" si="9"/>
        <v>0</v>
      </c>
      <c r="EI27" s="237">
        <f t="shared" si="10"/>
        <v>2020</v>
      </c>
    </row>
    <row r="28" spans="1:141" ht="18.600000000000001" x14ac:dyDescent="0.45">
      <c r="C28" s="140"/>
      <c r="D28" s="434" t="s">
        <v>90</v>
      </c>
      <c r="E28" s="13"/>
      <c r="F28" s="390"/>
      <c r="G28" s="345"/>
      <c r="H28" s="390"/>
      <c r="I28" s="393"/>
      <c r="J28" s="390"/>
      <c r="K28" s="393"/>
      <c r="L28" s="390"/>
      <c r="M28" s="393"/>
      <c r="N28" s="390"/>
      <c r="O28" s="393"/>
      <c r="P28" s="390"/>
      <c r="Q28" s="393"/>
      <c r="R28" s="390"/>
      <c r="S28" s="393"/>
      <c r="T28" s="390"/>
      <c r="U28" s="393"/>
      <c r="V28" s="390"/>
      <c r="W28" s="393"/>
      <c r="X28" s="390"/>
      <c r="Y28" s="393"/>
      <c r="Z28" s="390"/>
      <c r="AA28" s="393"/>
      <c r="AB28" s="390"/>
      <c r="AC28" s="393"/>
      <c r="AD28" s="390"/>
      <c r="AE28" s="393"/>
      <c r="AF28" s="390"/>
      <c r="AG28" s="393"/>
      <c r="AH28" s="390"/>
      <c r="AI28" s="393"/>
      <c r="AJ28" s="390"/>
      <c r="AK28" s="393"/>
      <c r="AL28" s="390"/>
      <c r="AM28" s="393"/>
      <c r="AN28" s="390"/>
      <c r="AO28" s="393"/>
      <c r="AP28" s="390"/>
      <c r="AQ28" s="393"/>
      <c r="AR28" s="390"/>
      <c r="AS28" s="393"/>
      <c r="AT28" s="390"/>
      <c r="AU28" s="393"/>
      <c r="AV28" s="390"/>
      <c r="AW28" s="393"/>
      <c r="AX28" s="390"/>
      <c r="AY28" s="393"/>
      <c r="AZ28" s="390"/>
      <c r="BA28" s="393"/>
      <c r="BB28" s="390"/>
      <c r="BC28" s="393"/>
      <c r="BD28" s="390"/>
      <c r="BE28" s="393"/>
      <c r="BF28" s="390"/>
      <c r="BG28" s="393"/>
      <c r="BH28" s="390"/>
      <c r="BI28" s="393"/>
      <c r="BJ28" s="390"/>
      <c r="BK28" s="393"/>
      <c r="BL28" s="390"/>
      <c r="BM28" s="393"/>
      <c r="BN28" s="390"/>
      <c r="BO28" s="393"/>
      <c r="BP28" s="390"/>
      <c r="BQ28" s="393"/>
      <c r="BR28" s="390"/>
      <c r="BS28" s="393"/>
      <c r="BT28" s="390"/>
      <c r="BU28" s="393"/>
      <c r="BV28" s="390"/>
      <c r="BW28" s="393"/>
      <c r="BX28" s="390"/>
      <c r="BY28" s="393"/>
      <c r="BZ28" s="390"/>
      <c r="CA28" s="393"/>
      <c r="CB28" s="390"/>
      <c r="CC28" s="393"/>
      <c r="CD28" s="390"/>
      <c r="CE28" s="393"/>
      <c r="CF28" s="390"/>
      <c r="CG28" s="393"/>
      <c r="CH28" s="390"/>
      <c r="CI28" s="393"/>
      <c r="CJ28" s="390"/>
      <c r="CK28" s="393"/>
      <c r="CL28" s="390"/>
      <c r="CM28" s="393"/>
      <c r="CN28" s="390"/>
      <c r="CO28" s="393"/>
      <c r="CP28" s="390"/>
      <c r="CQ28" s="393"/>
      <c r="CR28" s="390"/>
      <c r="CS28" s="393"/>
      <c r="CT28" s="390"/>
      <c r="CU28" s="393"/>
      <c r="CV28" s="394"/>
      <c r="CW28" s="393"/>
      <c r="CX28" s="390"/>
      <c r="CY28" s="393"/>
      <c r="CZ28" s="395"/>
      <c r="DB28" s="140"/>
      <c r="DC28" s="15"/>
      <c r="DD28" s="318"/>
      <c r="DE28" s="319"/>
      <c r="DF28" s="435">
        <f>DC5</f>
        <v>68020704303.666313</v>
      </c>
      <c r="DI28" s="370"/>
      <c r="DN28" s="405" t="s">
        <v>321</v>
      </c>
      <c r="DO28" s="406">
        <f t="shared" si="2"/>
        <v>2021</v>
      </c>
      <c r="DP28" s="400">
        <f t="shared" si="3"/>
        <v>85470584981056.078</v>
      </c>
      <c r="DQ28" s="412">
        <f t="shared" si="4"/>
        <v>2.5000000000000001E-2</v>
      </c>
      <c r="DR28" s="400">
        <f t="shared" si="5"/>
        <v>2136764624526.4021</v>
      </c>
      <c r="DT28" s="53"/>
      <c r="DU28" s="238">
        <f t="shared" si="6"/>
        <v>2021</v>
      </c>
      <c r="DV28" s="33">
        <f>DV20</f>
        <v>10737418.24</v>
      </c>
      <c r="DW28" s="397">
        <v>64</v>
      </c>
      <c r="DX28" s="408">
        <f t="shared" si="0"/>
        <v>687194767.36000001</v>
      </c>
      <c r="DY28" s="399">
        <v>1.25</v>
      </c>
      <c r="DZ28" s="399"/>
      <c r="EA28" s="33">
        <f t="shared" si="1"/>
        <v>858993459.20000005</v>
      </c>
      <c r="EB28" s="419" t="s">
        <v>2</v>
      </c>
      <c r="EC28" s="33">
        <f t="shared" si="7"/>
        <v>858993459.20000005</v>
      </c>
      <c r="ED28" s="25">
        <f t="shared" si="8"/>
        <v>2044404432.8960001</v>
      </c>
      <c r="EE28" s="420">
        <f t="shared" si="12"/>
        <v>0.125</v>
      </c>
      <c r="EF28" s="421">
        <f t="shared" si="11"/>
        <v>255550554.11200002</v>
      </c>
      <c r="EG28" s="33">
        <f t="shared" si="13"/>
        <v>32257146562.293175</v>
      </c>
      <c r="EH28" s="400">
        <f t="shared" si="9"/>
        <v>0</v>
      </c>
      <c r="EI28" s="237">
        <f t="shared" si="10"/>
        <v>2021</v>
      </c>
    </row>
    <row r="29" spans="1:141" x14ac:dyDescent="0.3">
      <c r="A29" s="1" t="s">
        <v>331</v>
      </c>
      <c r="C29" s="140"/>
      <c r="D29" s="13"/>
      <c r="E29" s="13"/>
      <c r="F29" s="13"/>
      <c r="G29" s="13"/>
      <c r="H29" s="13"/>
      <c r="I29" s="15"/>
      <c r="J29" s="140"/>
      <c r="K29" s="15"/>
      <c r="L29" s="13"/>
      <c r="M29" s="15"/>
      <c r="N29" s="140"/>
      <c r="O29" s="15"/>
      <c r="P29" s="13"/>
      <c r="Q29" s="15"/>
      <c r="R29" s="140"/>
      <c r="S29" s="15"/>
      <c r="T29" s="13"/>
      <c r="U29" s="15"/>
      <c r="V29" s="140"/>
      <c r="W29" s="15"/>
      <c r="X29" s="13"/>
      <c r="Y29" s="15"/>
      <c r="Z29" s="140"/>
      <c r="AA29" s="15"/>
      <c r="AB29" s="13"/>
      <c r="AC29" s="15"/>
      <c r="AD29" s="140"/>
      <c r="AE29" s="15"/>
      <c r="AF29" s="13"/>
      <c r="AG29" s="15"/>
      <c r="AH29" s="140"/>
      <c r="AI29" s="15"/>
      <c r="AJ29" s="13"/>
      <c r="AK29" s="15"/>
      <c r="AL29" s="140"/>
      <c r="AM29" s="15"/>
      <c r="AN29" s="13"/>
      <c r="AO29" s="15"/>
      <c r="AP29" s="140"/>
      <c r="AQ29" s="15"/>
      <c r="AR29" s="13"/>
      <c r="AS29" s="15"/>
      <c r="AT29" s="140"/>
      <c r="AU29" s="15"/>
      <c r="AV29" s="13"/>
      <c r="AW29" s="15"/>
      <c r="AX29" s="140"/>
      <c r="AY29" s="15"/>
      <c r="AZ29" s="13"/>
      <c r="BA29" s="15"/>
      <c r="BB29" s="140"/>
      <c r="BC29" s="15"/>
      <c r="BD29" s="13"/>
      <c r="BE29" s="15"/>
      <c r="BF29" s="140"/>
      <c r="BG29" s="15"/>
      <c r="BH29" s="13"/>
      <c r="BI29" s="15"/>
      <c r="BJ29" s="140"/>
      <c r="BK29" s="15"/>
      <c r="BL29" s="13"/>
      <c r="BM29" s="15"/>
      <c r="BN29" s="140"/>
      <c r="BO29" s="15"/>
      <c r="BP29" s="13"/>
      <c r="BQ29" s="15"/>
      <c r="BR29" s="140"/>
      <c r="BS29" s="15"/>
      <c r="BT29" s="13"/>
      <c r="BU29" s="15"/>
      <c r="BV29" s="140"/>
      <c r="BW29" s="15"/>
      <c r="BX29" s="13"/>
      <c r="BY29" s="15"/>
      <c r="BZ29" s="140"/>
      <c r="CA29" s="15"/>
      <c r="CB29" s="13"/>
      <c r="CC29" s="15"/>
      <c r="CD29" s="140"/>
      <c r="CE29" s="15"/>
      <c r="CF29" s="13"/>
      <c r="CG29" s="15"/>
      <c r="CH29" s="140"/>
      <c r="CI29" s="15"/>
      <c r="CJ29" s="13"/>
      <c r="CK29" s="15"/>
      <c r="CL29" s="140"/>
      <c r="CM29" s="15"/>
      <c r="CN29" s="13"/>
      <c r="CO29" s="15"/>
      <c r="CP29" s="140"/>
      <c r="CQ29" s="15"/>
      <c r="CR29" s="13"/>
      <c r="CS29" s="15"/>
      <c r="CT29" s="140"/>
      <c r="CU29" s="15"/>
      <c r="CV29" s="140"/>
      <c r="CW29" s="15"/>
      <c r="CX29" s="140"/>
      <c r="CY29" s="15"/>
      <c r="CZ29" s="395">
        <f>SUM(CZ10:CZ27)</f>
        <v>1569177513748.7002</v>
      </c>
      <c r="DB29" s="299"/>
      <c r="DC29" s="316">
        <f>SUM(DC10:DC28)</f>
        <v>62471122873.682205</v>
      </c>
      <c r="DD29" s="25">
        <v>1</v>
      </c>
      <c r="DE29" s="437">
        <f>DC29*DD29</f>
        <v>62471122873.682205</v>
      </c>
      <c r="DF29" s="438">
        <f>DE29+DF28</f>
        <v>130491827177.34851</v>
      </c>
      <c r="DG29" s="439" t="s">
        <v>332</v>
      </c>
      <c r="DI29" s="370"/>
      <c r="DN29" s="405" t="s">
        <v>321</v>
      </c>
      <c r="DO29" s="406">
        <f>DO28+1</f>
        <v>2022</v>
      </c>
      <c r="DP29" s="400">
        <f>DP28+DR28</f>
        <v>87607349605582.484</v>
      </c>
      <c r="DQ29" s="412">
        <f>DQ28</f>
        <v>2.5000000000000001E-2</v>
      </c>
      <c r="DR29" s="400">
        <f t="shared" si="5"/>
        <v>2190183740139.5623</v>
      </c>
      <c r="DT29" s="53"/>
      <c r="DU29" s="238">
        <f>DU28+1</f>
        <v>2022</v>
      </c>
      <c r="DV29" s="33">
        <f>DV20</f>
        <v>10737418.24</v>
      </c>
      <c r="DW29" s="397">
        <v>64</v>
      </c>
      <c r="DX29" s="408">
        <f t="shared" si="0"/>
        <v>687194767.36000001</v>
      </c>
      <c r="DY29" s="399">
        <v>2</v>
      </c>
      <c r="DZ29" s="399"/>
      <c r="EA29" s="33">
        <f t="shared" si="1"/>
        <v>1374389534.72</v>
      </c>
      <c r="EB29" s="419" t="s">
        <v>2</v>
      </c>
      <c r="EC29" s="33">
        <f t="shared" si="7"/>
        <v>1374389534.72</v>
      </c>
      <c r="ED29" s="25">
        <f t="shared" si="8"/>
        <v>3418793967.6160002</v>
      </c>
      <c r="EE29" s="420">
        <f t="shared" si="12"/>
        <v>0.125</v>
      </c>
      <c r="EF29" s="421">
        <f t="shared" si="11"/>
        <v>427349245.95200002</v>
      </c>
      <c r="EG29" s="33">
        <f t="shared" si="13"/>
        <v>32257146562.293175</v>
      </c>
      <c r="EH29" s="400">
        <f t="shared" si="9"/>
        <v>0</v>
      </c>
      <c r="EI29" s="237">
        <f>EI28+1</f>
        <v>2022</v>
      </c>
    </row>
    <row r="30" spans="1:141" x14ac:dyDescent="0.3">
      <c r="C30" s="440"/>
      <c r="D30" s="35"/>
      <c r="E30" s="35"/>
      <c r="F30" s="35"/>
      <c r="G30" s="441">
        <f>SUM(G10:G29)</f>
        <v>68020704303.666313</v>
      </c>
      <c r="H30" s="442"/>
      <c r="I30" s="443">
        <f>SUM(I10:I29)</f>
        <v>63858518231.178223</v>
      </c>
      <c r="J30" s="440"/>
      <c r="K30" s="37"/>
      <c r="L30" s="65"/>
      <c r="M30" s="316">
        <f>SUM(M10:M29)</f>
        <v>62817971713.056206</v>
      </c>
      <c r="N30" s="440"/>
      <c r="O30" s="37"/>
      <c r="P30" s="444"/>
      <c r="Q30" s="443">
        <f>SUM(Q10:Q29)</f>
        <v>62557835083.525696</v>
      </c>
      <c r="R30" s="440"/>
      <c r="S30" s="37"/>
      <c r="T30" s="65"/>
      <c r="U30" s="316">
        <f>SUM(U10:U29)</f>
        <v>62492800926.143074</v>
      </c>
      <c r="V30" s="440"/>
      <c r="W30" s="37"/>
      <c r="X30" s="444"/>
      <c r="Y30" s="443">
        <f>SUM(Y10:Y29)</f>
        <v>62476542386.797417</v>
      </c>
      <c r="Z30" s="440"/>
      <c r="AA30" s="37"/>
      <c r="AB30" s="65"/>
      <c r="AC30" s="316">
        <f>SUM(AC10:AC29)</f>
        <v>62472477751.960999</v>
      </c>
      <c r="AD30" s="440"/>
      <c r="AE30" s="37"/>
      <c r="AF30" s="444"/>
      <c r="AG30" s="443">
        <f>SUM(AG10:AG29)</f>
        <v>62471461593.2519</v>
      </c>
      <c r="AH30" s="440"/>
      <c r="AI30" s="37"/>
      <c r="AJ30" s="444"/>
      <c r="AK30" s="443">
        <f>SUM(AK10:AK29)</f>
        <v>62471207553.574623</v>
      </c>
      <c r="AL30" s="440"/>
      <c r="AM30" s="37"/>
      <c r="AN30" s="444"/>
      <c r="AO30" s="443">
        <f>SUM(AO10:AO29)</f>
        <v>62471144043.655304</v>
      </c>
      <c r="AP30" s="440"/>
      <c r="AQ30" s="37"/>
      <c r="AR30" s="444"/>
      <c r="AS30" s="443">
        <f>SUM(AS10:AS29)</f>
        <v>62471128166.175476</v>
      </c>
      <c r="AT30" s="440"/>
      <c r="AU30" s="37"/>
      <c r="AV30" s="444"/>
      <c r="AW30" s="443">
        <f>SUM(AW10:AW29)</f>
        <v>62471124196.805519</v>
      </c>
      <c r="AX30" s="440"/>
      <c r="AY30" s="37"/>
      <c r="AZ30" s="444"/>
      <c r="BA30" s="443">
        <f>SUM(BA10:BA29)</f>
        <v>62471123204.463028</v>
      </c>
      <c r="BB30" s="440"/>
      <c r="BC30" s="37"/>
      <c r="BD30" s="444"/>
      <c r="BE30" s="443">
        <f>SUM(BE10:BE29)</f>
        <v>62471122956.377403</v>
      </c>
      <c r="BF30" s="440"/>
      <c r="BG30" s="37"/>
      <c r="BH30" s="444"/>
      <c r="BI30" s="443">
        <f>SUM(BI10:BI29)</f>
        <v>62471122894.356003</v>
      </c>
      <c r="BJ30" s="440"/>
      <c r="BK30" s="37"/>
      <c r="BL30" s="444"/>
      <c r="BM30" s="443">
        <f>SUM(BM10:BM29)</f>
        <v>62471122878.850647</v>
      </c>
      <c r="BN30" s="440"/>
      <c r="BO30" s="37"/>
      <c r="BP30" s="444"/>
      <c r="BQ30" s="443">
        <f>SUM(BQ10:BQ29)</f>
        <v>62471122874.974312</v>
      </c>
      <c r="BR30" s="440"/>
      <c r="BS30" s="37"/>
      <c r="BT30" s="444"/>
      <c r="BU30" s="443">
        <f>SUM(BU10:BU29)</f>
        <v>62471122874.005226</v>
      </c>
      <c r="BV30" s="440"/>
      <c r="BW30" s="37"/>
      <c r="BX30" s="444"/>
      <c r="BY30" s="443">
        <f>SUM(BY10:BY29)</f>
        <v>62471122873.762955</v>
      </c>
      <c r="BZ30" s="440"/>
      <c r="CA30" s="37"/>
      <c r="CB30" s="444"/>
      <c r="CC30" s="443">
        <f>SUM(CC10:CC29)</f>
        <v>62471122873.702385</v>
      </c>
      <c r="CD30" s="440"/>
      <c r="CE30" s="37"/>
      <c r="CF30" s="444"/>
      <c r="CG30" s="443">
        <f>SUM(CG10:CG29)</f>
        <v>62471122873.687248</v>
      </c>
      <c r="CH30" s="440"/>
      <c r="CI30" s="37"/>
      <c r="CJ30" s="444"/>
      <c r="CK30" s="443">
        <f>SUM(CK10:CK29)</f>
        <v>62471122873.683456</v>
      </c>
      <c r="CL30" s="440"/>
      <c r="CM30" s="37"/>
      <c r="CN30" s="444"/>
      <c r="CO30" s="443">
        <f>SUM(CO10:CO29)</f>
        <v>62471122873.68251</v>
      </c>
      <c r="CP30" s="440"/>
      <c r="CQ30" s="37"/>
      <c r="CR30" s="444"/>
      <c r="CS30" s="443">
        <f>SUM(CS10:CS29)</f>
        <v>62471122873.682274</v>
      </c>
      <c r="CT30" s="440"/>
      <c r="CU30" s="37"/>
      <c r="CV30" s="299"/>
      <c r="CW30" s="316">
        <f>SUM(CW10:CW29)</f>
        <v>62471122873.68222</v>
      </c>
      <c r="CX30" s="440"/>
      <c r="CY30" s="37"/>
      <c r="CZ30" s="316">
        <f>G30+I30+M30+Q30+U30+Y30+AC30+CS30+CW30</f>
        <v>569639096143.69238</v>
      </c>
      <c r="DF30" s="439" t="s">
        <v>332</v>
      </c>
      <c r="DI30" s="370"/>
      <c r="DN30" s="405" t="s">
        <v>321</v>
      </c>
      <c r="DO30" s="406">
        <f>DO29+1</f>
        <v>2023</v>
      </c>
      <c r="DP30" s="400">
        <f>DP29+DR29</f>
        <v>89797533345722.047</v>
      </c>
      <c r="DQ30" s="412">
        <f>DQ29</f>
        <v>2.5000000000000001E-2</v>
      </c>
      <c r="DR30" s="400">
        <f t="shared" si="5"/>
        <v>2244938333643.0513</v>
      </c>
      <c r="DT30" s="53"/>
      <c r="DU30" s="238">
        <f>DU29+1</f>
        <v>2023</v>
      </c>
      <c r="DV30" s="33">
        <f>DV20</f>
        <v>10737418.24</v>
      </c>
      <c r="DW30" s="397">
        <v>64</v>
      </c>
      <c r="DX30" s="408">
        <f t="shared" si="0"/>
        <v>687194767.36000001</v>
      </c>
      <c r="DY30" s="399">
        <v>3</v>
      </c>
      <c r="DZ30" s="399"/>
      <c r="EA30" s="33">
        <f t="shared" si="1"/>
        <v>2061584302.0799999</v>
      </c>
      <c r="EB30" s="419" t="s">
        <v>2</v>
      </c>
      <c r="EC30" s="33">
        <f t="shared" si="7"/>
        <v>2061584302.0799999</v>
      </c>
      <c r="ED30" s="25">
        <f t="shared" si="8"/>
        <v>5480378269.6960001</v>
      </c>
      <c r="EE30" s="420">
        <f t="shared" si="12"/>
        <v>0.125</v>
      </c>
      <c r="EF30" s="421">
        <f t="shared" si="11"/>
        <v>685047283.71200001</v>
      </c>
      <c r="EG30" s="33">
        <f t="shared" si="13"/>
        <v>32257146562.293175</v>
      </c>
      <c r="EH30" s="400">
        <f t="shared" si="9"/>
        <v>0</v>
      </c>
      <c r="EI30" s="237">
        <f>EI29+1</f>
        <v>2023</v>
      </c>
    </row>
    <row r="31" spans="1:141" x14ac:dyDescent="0.3">
      <c r="I31" s="42"/>
      <c r="Q31" s="42"/>
      <c r="Y31" s="42"/>
      <c r="CZ31" s="265" t="s">
        <v>266</v>
      </c>
      <c r="DB31" s="51" t="s">
        <v>333</v>
      </c>
      <c r="DC31" s="445">
        <f>CZ34</f>
        <v>24.034557968875081</v>
      </c>
      <c r="DD31" s="50"/>
      <c r="DE31" s="50" t="s">
        <v>334</v>
      </c>
      <c r="DI31" s="370"/>
      <c r="DN31" s="405" t="s">
        <v>321</v>
      </c>
      <c r="DO31" s="406">
        <f t="shared" si="2"/>
        <v>2024</v>
      </c>
      <c r="DP31" s="400">
        <f t="shared" si="3"/>
        <v>92042471679365.094</v>
      </c>
      <c r="DQ31" s="412">
        <f t="shared" si="4"/>
        <v>2.5000000000000001E-2</v>
      </c>
      <c r="DR31" s="400">
        <f t="shared" si="5"/>
        <v>2301061791984.1274</v>
      </c>
      <c r="DS31" s="433" t="s">
        <v>336</v>
      </c>
      <c r="DT31" s="53"/>
      <c r="DU31" s="238">
        <f t="shared" si="6"/>
        <v>2024</v>
      </c>
      <c r="DV31" s="33">
        <f>DV20</f>
        <v>10737418.24</v>
      </c>
      <c r="DW31" s="397">
        <v>64</v>
      </c>
      <c r="DX31" s="408">
        <f t="shared" si="0"/>
        <v>687194767.36000001</v>
      </c>
      <c r="DY31" s="399">
        <v>8</v>
      </c>
      <c r="DZ31" s="399"/>
      <c r="EA31" s="33">
        <f t="shared" si="1"/>
        <v>5497558138.8800001</v>
      </c>
      <c r="EB31" s="419" t="s">
        <v>2</v>
      </c>
      <c r="EC31" s="33">
        <f t="shared" si="7"/>
        <v>5497558138.8800001</v>
      </c>
      <c r="ED31" s="25">
        <f t="shared" si="8"/>
        <v>10977936408.576</v>
      </c>
      <c r="EE31" s="420">
        <f t="shared" si="12"/>
        <v>0.125</v>
      </c>
      <c r="EF31" s="446">
        <f t="shared" si="11"/>
        <v>1372242051.072</v>
      </c>
      <c r="EG31" s="33">
        <f t="shared" si="13"/>
        <v>32257146562.293175</v>
      </c>
      <c r="EH31" s="400">
        <f t="shared" si="9"/>
        <v>0</v>
      </c>
      <c r="EI31" s="237">
        <f t="shared" si="10"/>
        <v>2024</v>
      </c>
      <c r="EJ31" s="447">
        <v>0.125</v>
      </c>
      <c r="EK31" s="54">
        <f>EF31*EE31</f>
        <v>171530256.384</v>
      </c>
    </row>
    <row r="32" spans="1:141" x14ac:dyDescent="0.3">
      <c r="A32" s="16"/>
      <c r="B32" s="16"/>
      <c r="I32" s="16"/>
      <c r="CY32" s="448" t="s">
        <v>337</v>
      </c>
      <c r="CZ32" s="449">
        <f>E8</f>
        <v>136041408607.33263</v>
      </c>
      <c r="DB32" s="450">
        <f>CZ47</f>
        <v>136041408607.33263</v>
      </c>
      <c r="DC32" s="451">
        <f>DB32*CZ34</f>
        <v>3269695121340.3574</v>
      </c>
      <c r="DD32" s="168">
        <f>DA49</f>
        <v>0.52</v>
      </c>
      <c r="DE32" s="25">
        <f>DC32*DD32</f>
        <v>1700241463096.9858</v>
      </c>
      <c r="DI32" s="370"/>
      <c r="DN32" s="452" t="s">
        <v>321</v>
      </c>
      <c r="DO32" s="81">
        <f>DO31+1</f>
        <v>2025</v>
      </c>
      <c r="DP32" s="25">
        <f>DP31+DR31</f>
        <v>94343533471349.219</v>
      </c>
      <c r="DQ32" s="453">
        <f>DQ31</f>
        <v>2.5000000000000001E-2</v>
      </c>
      <c r="DR32" s="25">
        <f t="shared" si="5"/>
        <v>2358588336783.7305</v>
      </c>
      <c r="DT32" s="452" t="s">
        <v>338</v>
      </c>
      <c r="DU32" s="81">
        <f>DU31+1</f>
        <v>2025</v>
      </c>
      <c r="DV32" s="25">
        <f>DV20</f>
        <v>10737418.24</v>
      </c>
      <c r="DW32" s="183">
        <v>64</v>
      </c>
      <c r="DX32" s="292">
        <f t="shared" si="0"/>
        <v>687194767.36000001</v>
      </c>
      <c r="DY32" s="454"/>
      <c r="DZ32" s="454"/>
      <c r="EA32" s="25">
        <f t="shared" si="1"/>
        <v>0</v>
      </c>
      <c r="EC32" s="25">
        <f t="shared" si="7"/>
        <v>0</v>
      </c>
      <c r="ED32" s="25">
        <f t="shared" si="8"/>
        <v>10977936408.576</v>
      </c>
      <c r="EE32" s="453">
        <f>EE31</f>
        <v>0.125</v>
      </c>
      <c r="EF32" s="455">
        <f t="shared" si="11"/>
        <v>1372242051.072</v>
      </c>
      <c r="EG32" s="25">
        <f t="shared" si="13"/>
        <v>32257146562.293175</v>
      </c>
      <c r="EH32" s="437">
        <f t="shared" si="9"/>
        <v>0</v>
      </c>
      <c r="EI32" s="97">
        <f>EI31+1</f>
        <v>2025</v>
      </c>
    </row>
    <row r="33" spans="1:139" x14ac:dyDescent="0.3">
      <c r="I33" s="16"/>
      <c r="J33" s="3"/>
      <c r="K33" s="16"/>
      <c r="CY33" s="140" t="s">
        <v>339</v>
      </c>
      <c r="CZ33" s="437">
        <f>CZ29+CZ5</f>
        <v>3269695121340.3574</v>
      </c>
      <c r="DC33" s="456"/>
      <c r="DE33" s="457"/>
      <c r="DI33" s="370"/>
      <c r="DN33" s="452" t="s">
        <v>321</v>
      </c>
      <c r="DO33" s="81">
        <f t="shared" si="2"/>
        <v>2026</v>
      </c>
      <c r="DP33" s="25">
        <f t="shared" si="3"/>
        <v>96702121808132.953</v>
      </c>
      <c r="DQ33" s="453">
        <f t="shared" si="4"/>
        <v>2.5000000000000001E-2</v>
      </c>
      <c r="DR33" s="25">
        <f t="shared" si="5"/>
        <v>2417553045203.3237</v>
      </c>
      <c r="DT33" s="452"/>
      <c r="DU33" s="81">
        <f t="shared" si="6"/>
        <v>2026</v>
      </c>
      <c r="DV33" s="25">
        <f>DV20</f>
        <v>10737418.24</v>
      </c>
      <c r="DW33" s="183">
        <v>64</v>
      </c>
      <c r="DX33" s="292">
        <f t="shared" si="0"/>
        <v>687194767.36000001</v>
      </c>
      <c r="DY33" s="454"/>
      <c r="DZ33" s="454"/>
      <c r="EA33" s="25">
        <f t="shared" si="1"/>
        <v>0</v>
      </c>
      <c r="EC33" s="25">
        <f t="shared" si="7"/>
        <v>0</v>
      </c>
      <c r="ED33" s="25">
        <f t="shared" si="8"/>
        <v>10977936408.576</v>
      </c>
      <c r="EE33" s="453">
        <f>EE32</f>
        <v>0.125</v>
      </c>
      <c r="EF33" s="455">
        <f t="shared" si="11"/>
        <v>1372242051.072</v>
      </c>
      <c r="EG33" s="25">
        <f t="shared" si="13"/>
        <v>32257146562.293175</v>
      </c>
      <c r="EH33" s="437">
        <f t="shared" si="9"/>
        <v>0</v>
      </c>
      <c r="EI33" s="97">
        <f t="shared" si="10"/>
        <v>2026</v>
      </c>
    </row>
    <row r="34" spans="1:139" x14ac:dyDescent="0.3">
      <c r="A34" s="16"/>
      <c r="B34" s="16"/>
      <c r="C34" s="458" t="s">
        <v>340</v>
      </c>
      <c r="D34" s="459" t="s">
        <v>341</v>
      </c>
      <c r="E34" s="9"/>
      <c r="F34" s="9"/>
      <c r="G34" s="11"/>
      <c r="CY34" s="448" t="s">
        <v>342</v>
      </c>
      <c r="CZ34" s="648">
        <f>CZ33/CZ32</f>
        <v>24.034557968875081</v>
      </c>
      <c r="DA34" s="461"/>
      <c r="DB34" s="461" t="s">
        <v>308</v>
      </c>
      <c r="DC34" s="456" t="s">
        <v>343</v>
      </c>
      <c r="DD34" s="461"/>
      <c r="DE34" s="457"/>
      <c r="DI34" s="370"/>
      <c r="DN34" s="452" t="s">
        <v>321</v>
      </c>
      <c r="DO34" s="81">
        <f t="shared" si="2"/>
        <v>2027</v>
      </c>
      <c r="DP34" s="25">
        <f t="shared" si="3"/>
        <v>99119674853336.281</v>
      </c>
      <c r="DQ34" s="453">
        <f t="shared" si="4"/>
        <v>2.5000000000000001E-2</v>
      </c>
      <c r="DR34" s="25">
        <f t="shared" si="5"/>
        <v>2477991871333.4072</v>
      </c>
      <c r="DT34" s="50"/>
      <c r="DU34" s="81">
        <f t="shared" si="6"/>
        <v>2027</v>
      </c>
      <c r="DV34" s="25">
        <f>DV20</f>
        <v>10737418.24</v>
      </c>
      <c r="DW34" s="183">
        <v>64</v>
      </c>
      <c r="DX34" s="292">
        <f t="shared" si="0"/>
        <v>687194767.36000001</v>
      </c>
      <c r="DY34" s="454"/>
      <c r="DZ34" s="454"/>
      <c r="EA34" s="25">
        <f t="shared" si="1"/>
        <v>0</v>
      </c>
      <c r="EC34" s="25">
        <f t="shared" si="7"/>
        <v>0</v>
      </c>
      <c r="ED34" s="25">
        <f t="shared" si="8"/>
        <v>10977936408.576</v>
      </c>
      <c r="EE34" s="453">
        <f t="shared" ref="EE34:EE55" si="14">EE33</f>
        <v>0.125</v>
      </c>
      <c r="EF34" s="455">
        <f t="shared" si="11"/>
        <v>1372242051.072</v>
      </c>
      <c r="EG34" s="25">
        <f t="shared" si="13"/>
        <v>32257146562.293175</v>
      </c>
      <c r="EH34" s="437">
        <f t="shared" si="9"/>
        <v>0</v>
      </c>
      <c r="EI34" s="97">
        <f t="shared" si="10"/>
        <v>2027</v>
      </c>
    </row>
    <row r="35" spans="1:139" x14ac:dyDescent="0.3">
      <c r="A35" s="16"/>
      <c r="B35" s="16"/>
      <c r="C35" s="140" t="s">
        <v>344</v>
      </c>
      <c r="D35" s="245" t="s">
        <v>345</v>
      </c>
      <c r="E35" s="13" t="s">
        <v>346</v>
      </c>
      <c r="F35" s="13"/>
      <c r="G35" s="15"/>
      <c r="CX35" s="38"/>
      <c r="CY35" s="448" t="s">
        <v>313</v>
      </c>
      <c r="CZ35" s="462"/>
      <c r="DA35" s="370"/>
      <c r="DB35" s="462"/>
      <c r="DC35" s="462">
        <f>DB35-CZ35</f>
        <v>0</v>
      </c>
      <c r="DD35" s="370"/>
      <c r="DE35" s="463"/>
      <c r="DF35" s="370"/>
      <c r="DG35" s="370"/>
      <c r="DH35" s="370"/>
      <c r="DI35" s="370"/>
      <c r="DJ35" s="46"/>
      <c r="DK35" s="46"/>
      <c r="DL35" s="46"/>
      <c r="DM35" s="46"/>
      <c r="DN35" s="452" t="s">
        <v>321</v>
      </c>
      <c r="DO35" s="81">
        <f t="shared" si="2"/>
        <v>2028</v>
      </c>
      <c r="DP35" s="25">
        <f t="shared" si="3"/>
        <v>101597666724669.69</v>
      </c>
      <c r="DQ35" s="453">
        <f t="shared" si="4"/>
        <v>2.5000000000000001E-2</v>
      </c>
      <c r="DR35" s="25">
        <f t="shared" si="5"/>
        <v>2539941668116.7422</v>
      </c>
      <c r="DT35" s="50"/>
      <c r="DU35" s="81">
        <f t="shared" si="6"/>
        <v>2028</v>
      </c>
      <c r="DV35" s="25">
        <f>DV20</f>
        <v>10737418.24</v>
      </c>
      <c r="DW35" s="183">
        <v>64</v>
      </c>
      <c r="DX35" s="292">
        <f t="shared" si="0"/>
        <v>687194767.36000001</v>
      </c>
      <c r="DY35" s="454"/>
      <c r="DZ35" s="454"/>
      <c r="EA35" s="25">
        <f t="shared" si="1"/>
        <v>0</v>
      </c>
      <c r="EC35" s="25">
        <f t="shared" si="7"/>
        <v>0</v>
      </c>
      <c r="ED35" s="25">
        <f t="shared" si="8"/>
        <v>10977936408.576</v>
      </c>
      <c r="EE35" s="453">
        <f t="shared" si="14"/>
        <v>0.125</v>
      </c>
      <c r="EF35" s="455">
        <f t="shared" si="11"/>
        <v>1372242051.072</v>
      </c>
      <c r="EG35" s="25">
        <f t="shared" si="13"/>
        <v>32257146562.293175</v>
      </c>
      <c r="EH35" s="437">
        <f t="shared" si="9"/>
        <v>0</v>
      </c>
      <c r="EI35" s="97">
        <f t="shared" si="10"/>
        <v>2028</v>
      </c>
    </row>
    <row r="36" spans="1:139" x14ac:dyDescent="0.3">
      <c r="A36" s="16"/>
      <c r="B36" s="16"/>
      <c r="C36" s="464">
        <v>32</v>
      </c>
      <c r="D36" s="408">
        <f>'[2]POP Dimensions'!J15</f>
        <v>21474836.48</v>
      </c>
      <c r="E36" s="408">
        <f>C36*D36</f>
        <v>687194767.36000001</v>
      </c>
      <c r="F36" s="398"/>
      <c r="G36" s="465" t="s">
        <v>344</v>
      </c>
      <c r="CX36" s="38"/>
      <c r="CY36" s="241" t="s">
        <v>347</v>
      </c>
      <c r="CZ36" s="466">
        <f>'[2]POP Dimensions'!L16*300%</f>
        <v>1030792151.04</v>
      </c>
      <c r="DA36" s="46"/>
      <c r="DB36" s="467"/>
      <c r="DC36" s="467"/>
      <c r="DD36" s="46"/>
      <c r="DE36" s="457"/>
      <c r="DF36" s="46"/>
      <c r="DG36" s="46"/>
      <c r="DH36" s="468">
        <f>DE47*DJ47</f>
        <v>0</v>
      </c>
      <c r="DI36" s="469" t="s">
        <v>56</v>
      </c>
      <c r="DJ36" s="46"/>
      <c r="DK36" s="46"/>
      <c r="DL36" s="46"/>
      <c r="DM36" s="46"/>
      <c r="DN36" s="452" t="s">
        <v>321</v>
      </c>
      <c r="DO36" s="81">
        <f>DO35+1</f>
        <v>2029</v>
      </c>
      <c r="DP36" s="25">
        <f>DP35+DR35</f>
        <v>104137608392786.44</v>
      </c>
      <c r="DQ36" s="453">
        <f>DQ35</f>
        <v>2.5000000000000001E-2</v>
      </c>
      <c r="DR36" s="25">
        <f>DP36*DQ36</f>
        <v>2603440209819.6611</v>
      </c>
      <c r="DT36" s="50"/>
      <c r="DU36" s="81">
        <f>DU35+1</f>
        <v>2029</v>
      </c>
      <c r="DV36" s="25">
        <f>DV20</f>
        <v>10737418.24</v>
      </c>
      <c r="DW36" s="183">
        <v>64</v>
      </c>
      <c r="DX36" s="292">
        <f>DW36*DV36</f>
        <v>687194767.36000001</v>
      </c>
      <c r="DY36" s="454"/>
      <c r="DZ36" s="454"/>
      <c r="EA36" s="25">
        <f>DX36*DY36</f>
        <v>0</v>
      </c>
      <c r="EC36" s="25">
        <f t="shared" si="7"/>
        <v>0</v>
      </c>
      <c r="ED36" s="25">
        <f>EC36+ED35-EH36</f>
        <v>10977936408.576</v>
      </c>
      <c r="EE36" s="453">
        <f t="shared" si="14"/>
        <v>0.125</v>
      </c>
      <c r="EF36" s="455">
        <f t="shared" si="11"/>
        <v>1372242051.072</v>
      </c>
      <c r="EG36" s="25">
        <f t="shared" si="13"/>
        <v>32257146562.293175</v>
      </c>
      <c r="EH36" s="437">
        <f>DX36*DZ36</f>
        <v>0</v>
      </c>
      <c r="EI36" s="97">
        <f t="shared" si="10"/>
        <v>2029</v>
      </c>
    </row>
    <row r="37" spans="1:139" x14ac:dyDescent="0.3">
      <c r="A37" s="16"/>
      <c r="B37" s="16"/>
      <c r="C37" s="470">
        <f>C36*2</f>
        <v>64</v>
      </c>
      <c r="D37" s="471">
        <f>D36</f>
        <v>21474836.48</v>
      </c>
      <c r="E37" s="471">
        <f t="shared" ref="E37:E43" si="15">C37*D37</f>
        <v>1374389534.72</v>
      </c>
      <c r="F37" s="472"/>
      <c r="G37" s="473" t="s">
        <v>344</v>
      </c>
      <c r="CX37" s="38"/>
      <c r="CY37" s="241" t="s">
        <v>348</v>
      </c>
      <c r="CZ37" s="466">
        <v>0</v>
      </c>
      <c r="DA37" s="46"/>
      <c r="DB37" s="467"/>
      <c r="DC37" s="467"/>
      <c r="DD37" s="46"/>
      <c r="DE37" s="457"/>
      <c r="DF37" s="46"/>
      <c r="DG37" s="46"/>
      <c r="DH37" s="468"/>
      <c r="DI37" s="469"/>
      <c r="DJ37" s="46"/>
      <c r="DK37" s="46"/>
      <c r="DL37" s="46"/>
      <c r="DM37" s="46"/>
      <c r="DN37" s="452" t="s">
        <v>321</v>
      </c>
      <c r="DO37" s="81">
        <f>DO36+1</f>
        <v>2030</v>
      </c>
      <c r="DP37" s="25">
        <f>DP36+DR36</f>
        <v>106741048602606.09</v>
      </c>
      <c r="DQ37" s="453">
        <f>DQ36</f>
        <v>2.5000000000000001E-2</v>
      </c>
      <c r="DR37" s="25">
        <f>DP37*DQ37</f>
        <v>2668526215065.1523</v>
      </c>
      <c r="DT37" s="50"/>
      <c r="DU37" s="81">
        <f>DU36+1</f>
        <v>2030</v>
      </c>
      <c r="DV37" s="25">
        <f>DV20</f>
        <v>10737418.24</v>
      </c>
      <c r="DW37" s="183">
        <v>64</v>
      </c>
      <c r="DX37" s="292">
        <f t="shared" ref="DX37:DX55" si="16">DW37*DV37</f>
        <v>687194767.36000001</v>
      </c>
      <c r="DY37" s="454"/>
      <c r="DZ37" s="454"/>
      <c r="EA37" s="25">
        <f t="shared" ref="EA37:EA55" si="17">DX37*DY37</f>
        <v>0</v>
      </c>
      <c r="EC37" s="25">
        <f t="shared" si="7"/>
        <v>0</v>
      </c>
      <c r="ED37" s="25">
        <f>EC37+ED36-EH37</f>
        <v>10977936408.576</v>
      </c>
      <c r="EE37" s="453">
        <f t="shared" si="14"/>
        <v>0.125</v>
      </c>
      <c r="EF37" s="455">
        <f t="shared" si="11"/>
        <v>1372242051.072</v>
      </c>
      <c r="EG37" s="25">
        <f t="shared" si="13"/>
        <v>32257146562.293175</v>
      </c>
      <c r="EH37" s="437">
        <f>DX37*DZ37</f>
        <v>0</v>
      </c>
      <c r="EI37" s="97">
        <f t="shared" si="10"/>
        <v>2030</v>
      </c>
    </row>
    <row r="38" spans="1:139" x14ac:dyDescent="0.3">
      <c r="A38" s="16"/>
      <c r="B38" s="16"/>
      <c r="C38" s="474">
        <f>C37*2</f>
        <v>128</v>
      </c>
      <c r="D38" s="292">
        <f t="shared" ref="D38:D43" si="18">D37</f>
        <v>21474836.48</v>
      </c>
      <c r="E38" s="292">
        <f t="shared" si="15"/>
        <v>2748779069.4400001</v>
      </c>
      <c r="F38" s="475"/>
      <c r="G38" s="300" t="s">
        <v>344</v>
      </c>
      <c r="CU38" s="476" t="s">
        <v>349</v>
      </c>
      <c r="CV38" s="477"/>
      <c r="CW38" s="477"/>
      <c r="CX38" s="477"/>
      <c r="CY38" s="478" t="s">
        <v>350</v>
      </c>
      <c r="CZ38" s="479">
        <f>'[2]POP Dimensions'!L16*600%</f>
        <v>2061584302.0799999</v>
      </c>
      <c r="DA38" s="46"/>
      <c r="DB38" s="46"/>
      <c r="DC38" s="439"/>
      <c r="DD38" s="46"/>
      <c r="DE38" s="457"/>
      <c r="DN38" s="452" t="s">
        <v>321</v>
      </c>
      <c r="DO38" s="81">
        <f>DO37+1</f>
        <v>2031</v>
      </c>
      <c r="DP38" s="25">
        <f>DP37+DR37</f>
        <v>109409574817671.25</v>
      </c>
      <c r="DQ38" s="453">
        <f>DQ37</f>
        <v>2.5000000000000001E-2</v>
      </c>
      <c r="DR38" s="25">
        <f>DP38*DQ38</f>
        <v>2735239370441.7813</v>
      </c>
      <c r="DT38" s="50"/>
      <c r="DU38" s="81">
        <f t="shared" ref="DU38:DU55" si="19">DU37+1</f>
        <v>2031</v>
      </c>
      <c r="DV38" s="25">
        <f>DV20</f>
        <v>10737418.24</v>
      </c>
      <c r="DW38" s="183">
        <v>64</v>
      </c>
      <c r="DX38" s="292">
        <f t="shared" si="16"/>
        <v>687194767.36000001</v>
      </c>
      <c r="DY38" s="454"/>
      <c r="DZ38" s="454"/>
      <c r="EA38" s="25">
        <f t="shared" si="17"/>
        <v>0</v>
      </c>
      <c r="EC38" s="25">
        <f t="shared" si="7"/>
        <v>0</v>
      </c>
      <c r="ED38" s="25">
        <f t="shared" ref="ED38:ED55" si="20">EC38+ED37-EH38</f>
        <v>10977936408.576</v>
      </c>
      <c r="EE38" s="453">
        <f t="shared" si="14"/>
        <v>0.125</v>
      </c>
      <c r="EF38" s="455">
        <f t="shared" si="11"/>
        <v>1372242051.072</v>
      </c>
      <c r="EG38" s="25">
        <f t="shared" si="13"/>
        <v>32257146562.293175</v>
      </c>
      <c r="EH38" s="437">
        <f t="shared" ref="EH38:EH55" si="21">DX38*DZ38</f>
        <v>0</v>
      </c>
      <c r="EI38" s="97">
        <f t="shared" si="10"/>
        <v>2031</v>
      </c>
    </row>
    <row r="39" spans="1:139" x14ac:dyDescent="0.3">
      <c r="A39" s="16"/>
      <c r="B39" s="16"/>
      <c r="C39" s="464">
        <f>C38*2</f>
        <v>256</v>
      </c>
      <c r="D39" s="408">
        <f t="shared" si="18"/>
        <v>21474836.48</v>
      </c>
      <c r="E39" s="408">
        <f t="shared" si="15"/>
        <v>5497558138.8800001</v>
      </c>
      <c r="F39" s="398"/>
      <c r="G39" s="465" t="s">
        <v>344</v>
      </c>
      <c r="CU39" s="480" t="s">
        <v>351</v>
      </c>
      <c r="CY39" s="481" t="s">
        <v>352</v>
      </c>
      <c r="CZ39" s="479">
        <v>0</v>
      </c>
      <c r="DA39" s="168">
        <v>0.05</v>
      </c>
      <c r="DB39" s="62">
        <f>CZ49*DA39</f>
        <v>85012073154.849304</v>
      </c>
      <c r="DC39" s="439" t="s">
        <v>511</v>
      </c>
      <c r="DD39" s="46"/>
      <c r="DE39" s="457"/>
      <c r="DH39" s="468"/>
      <c r="DI39" s="469"/>
      <c r="DN39" s="452" t="s">
        <v>321</v>
      </c>
      <c r="DO39" s="81">
        <f>DO38+1</f>
        <v>2032</v>
      </c>
      <c r="DP39" s="25">
        <f>DP38+DR38</f>
        <v>112144814188113.03</v>
      </c>
      <c r="DQ39" s="453">
        <f>DQ38</f>
        <v>2.5000000000000001E-2</v>
      </c>
      <c r="DR39" s="25">
        <f>DP39*DQ39</f>
        <v>2803620354702.8262</v>
      </c>
      <c r="DS39" s="433" t="s">
        <v>353</v>
      </c>
      <c r="DT39" s="50"/>
      <c r="DU39" s="81">
        <f t="shared" si="19"/>
        <v>2032</v>
      </c>
      <c r="DV39" s="25">
        <f t="shared" ref="DV39:DV55" si="22">DV29</f>
        <v>10737418.24</v>
      </c>
      <c r="DW39" s="183">
        <v>64</v>
      </c>
      <c r="DX39" s="292">
        <f t="shared" si="16"/>
        <v>687194767.36000001</v>
      </c>
      <c r="DY39" s="454"/>
      <c r="DZ39" s="454"/>
      <c r="EA39" s="25">
        <f t="shared" si="17"/>
        <v>0</v>
      </c>
      <c r="EC39" s="25">
        <f t="shared" si="7"/>
        <v>0</v>
      </c>
      <c r="ED39" s="25">
        <f t="shared" si="20"/>
        <v>10977936408.576</v>
      </c>
      <c r="EE39" s="453">
        <f t="shared" si="14"/>
        <v>0.125</v>
      </c>
      <c r="EF39" s="455">
        <f t="shared" si="11"/>
        <v>1372242051.072</v>
      </c>
      <c r="EG39" s="25">
        <f t="shared" si="13"/>
        <v>32257146562.293175</v>
      </c>
      <c r="EH39" s="437">
        <f t="shared" si="21"/>
        <v>0</v>
      </c>
      <c r="EI39" s="97">
        <f t="shared" si="10"/>
        <v>2032</v>
      </c>
    </row>
    <row r="40" spans="1:139" x14ac:dyDescent="0.3">
      <c r="A40" s="16"/>
      <c r="B40" s="16"/>
      <c r="C40" s="470">
        <f t="shared" ref="C40:C43" si="23">C39*2</f>
        <v>512</v>
      </c>
      <c r="D40" s="471">
        <f t="shared" si="18"/>
        <v>21474836.48</v>
      </c>
      <c r="E40" s="471">
        <f t="shared" si="15"/>
        <v>10995116277.76</v>
      </c>
      <c r="F40" s="472"/>
      <c r="G40" s="473" t="s">
        <v>344</v>
      </c>
      <c r="CY40" s="482" t="s">
        <v>354</v>
      </c>
      <c r="CZ40" s="479">
        <f>'[2]POP Dimensions'!J17*2</f>
        <v>2748779069.4400001</v>
      </c>
      <c r="DA40" s="46"/>
      <c r="DB40" s="439"/>
      <c r="DC40" s="439"/>
      <c r="DD40" s="439"/>
      <c r="DE40" s="457"/>
      <c r="DH40" s="468"/>
      <c r="DI40" s="469"/>
      <c r="DN40" s="452" t="s">
        <v>321</v>
      </c>
      <c r="DO40" s="81">
        <f t="shared" ref="DO40:DO55" si="24">DO39+1</f>
        <v>2033</v>
      </c>
      <c r="DP40" s="25">
        <f t="shared" ref="DP40:DP55" si="25">DP39+DR39</f>
        <v>114948434542815.86</v>
      </c>
      <c r="DQ40" s="453">
        <f t="shared" ref="DQ40:DQ55" si="26">DQ39</f>
        <v>2.5000000000000001E-2</v>
      </c>
      <c r="DR40" s="25">
        <f t="shared" ref="DR40:DR55" si="27">DP40*DQ40</f>
        <v>2873710863570.3965</v>
      </c>
      <c r="DT40" s="50"/>
      <c r="DU40" s="81">
        <f t="shared" si="19"/>
        <v>2033</v>
      </c>
      <c r="DV40" s="25">
        <f t="shared" si="22"/>
        <v>10737418.24</v>
      </c>
      <c r="DW40" s="183">
        <v>64</v>
      </c>
      <c r="DX40" s="292">
        <f t="shared" si="16"/>
        <v>687194767.36000001</v>
      </c>
      <c r="DY40" s="483"/>
      <c r="DZ40" s="454"/>
      <c r="EA40" s="25">
        <f t="shared" si="17"/>
        <v>0</v>
      </c>
      <c r="EC40" s="25">
        <f t="shared" si="7"/>
        <v>0</v>
      </c>
      <c r="ED40" s="25">
        <f t="shared" si="20"/>
        <v>10977936408.576</v>
      </c>
      <c r="EE40" s="453">
        <f t="shared" si="14"/>
        <v>0.125</v>
      </c>
      <c r="EF40" s="455">
        <f t="shared" si="11"/>
        <v>1372242051.072</v>
      </c>
      <c r="EG40" s="25">
        <f t="shared" si="13"/>
        <v>32257146562.293175</v>
      </c>
      <c r="EH40" s="437">
        <f t="shared" si="21"/>
        <v>0</v>
      </c>
      <c r="EI40" s="97">
        <f t="shared" si="10"/>
        <v>2033</v>
      </c>
    </row>
    <row r="41" spans="1:139" x14ac:dyDescent="0.3">
      <c r="A41" s="16"/>
      <c r="B41" s="16"/>
      <c r="C41" s="474">
        <f t="shared" si="23"/>
        <v>1024</v>
      </c>
      <c r="D41" s="292">
        <f t="shared" si="18"/>
        <v>21474836.48</v>
      </c>
      <c r="E41" s="292">
        <f t="shared" si="15"/>
        <v>21990232555.52</v>
      </c>
      <c r="F41" s="475"/>
      <c r="G41" s="300" t="s">
        <v>344</v>
      </c>
      <c r="CW41" s="289" t="s">
        <v>150</v>
      </c>
      <c r="CX41" s="484"/>
      <c r="CY41" s="485" t="s">
        <v>355</v>
      </c>
      <c r="CZ41" s="275">
        <f>'[2]POP Dimensions'!H17*250%</f>
        <v>1717986918.4000001</v>
      </c>
      <c r="DA41" s="46"/>
      <c r="DB41" s="439"/>
      <c r="DC41" s="926"/>
      <c r="DD41" s="114"/>
      <c r="DE41" s="457"/>
      <c r="DH41" s="2"/>
      <c r="DN41" s="452" t="s">
        <v>321</v>
      </c>
      <c r="DO41" s="81">
        <f t="shared" si="24"/>
        <v>2034</v>
      </c>
      <c r="DP41" s="25">
        <f t="shared" si="25"/>
        <v>117822145406386.25</v>
      </c>
      <c r="DQ41" s="453">
        <f t="shared" si="26"/>
        <v>2.5000000000000001E-2</v>
      </c>
      <c r="DR41" s="25">
        <f t="shared" si="27"/>
        <v>2945553635159.6563</v>
      </c>
      <c r="DT41" s="50"/>
      <c r="DU41" s="81">
        <f t="shared" si="19"/>
        <v>2034</v>
      </c>
      <c r="DV41" s="25">
        <f t="shared" si="22"/>
        <v>10737418.24</v>
      </c>
      <c r="DW41" s="183">
        <v>64</v>
      </c>
      <c r="DX41" s="292">
        <f t="shared" si="16"/>
        <v>687194767.36000001</v>
      </c>
      <c r="DY41" s="483"/>
      <c r="DZ41" s="454"/>
      <c r="EA41" s="25">
        <f t="shared" si="17"/>
        <v>0</v>
      </c>
      <c r="EC41" s="25">
        <f t="shared" si="7"/>
        <v>0</v>
      </c>
      <c r="ED41" s="25">
        <f t="shared" si="20"/>
        <v>10977936408.576</v>
      </c>
      <c r="EE41" s="453">
        <f t="shared" si="14"/>
        <v>0.125</v>
      </c>
      <c r="EF41" s="455">
        <f t="shared" si="11"/>
        <v>1372242051.072</v>
      </c>
      <c r="EG41" s="25">
        <f t="shared" si="13"/>
        <v>32257146562.293175</v>
      </c>
      <c r="EH41" s="437">
        <f t="shared" si="21"/>
        <v>0</v>
      </c>
      <c r="EI41" s="97">
        <f t="shared" si="10"/>
        <v>2034</v>
      </c>
    </row>
    <row r="42" spans="1:139" x14ac:dyDescent="0.3">
      <c r="A42" s="16"/>
      <c r="B42" s="16"/>
      <c r="C42" s="486">
        <f t="shared" si="23"/>
        <v>2048</v>
      </c>
      <c r="D42" s="487">
        <f t="shared" si="18"/>
        <v>21474836.48</v>
      </c>
      <c r="E42" s="487">
        <f t="shared" si="15"/>
        <v>43980465111.040001</v>
      </c>
      <c r="F42" s="488"/>
      <c r="G42" s="489" t="s">
        <v>344</v>
      </c>
      <c r="CW42" s="490" t="s">
        <v>357</v>
      </c>
      <c r="CY42" s="481" t="s">
        <v>358</v>
      </c>
      <c r="CZ42" s="479">
        <f>'[2]Network Cities'!S37*8</f>
        <v>23550000004</v>
      </c>
      <c r="DA42" s="46"/>
      <c r="DB42" s="439"/>
      <c r="DC42" s="926"/>
      <c r="DD42" s="656"/>
      <c r="DE42" s="457"/>
      <c r="DH42" s="2"/>
      <c r="DN42" s="452" t="s">
        <v>321</v>
      </c>
      <c r="DO42" s="81">
        <f t="shared" si="24"/>
        <v>2035</v>
      </c>
      <c r="DP42" s="25">
        <f t="shared" si="25"/>
        <v>120767699041545.91</v>
      </c>
      <c r="DQ42" s="453">
        <f t="shared" si="26"/>
        <v>2.5000000000000001E-2</v>
      </c>
      <c r="DR42" s="25">
        <f t="shared" si="27"/>
        <v>3019192476038.6479</v>
      </c>
      <c r="DT42" s="50"/>
      <c r="DU42" s="81">
        <f t="shared" si="19"/>
        <v>2035</v>
      </c>
      <c r="DV42" s="25">
        <f t="shared" si="22"/>
        <v>10737418.24</v>
      </c>
      <c r="DW42" s="183">
        <v>64</v>
      </c>
      <c r="DX42" s="292">
        <f t="shared" si="16"/>
        <v>687194767.36000001</v>
      </c>
      <c r="DY42" s="483"/>
      <c r="DZ42" s="454"/>
      <c r="EA42" s="25">
        <f t="shared" si="17"/>
        <v>0</v>
      </c>
      <c r="EC42" s="25">
        <f t="shared" si="7"/>
        <v>0</v>
      </c>
      <c r="ED42" s="25">
        <f t="shared" si="20"/>
        <v>10977936408.576</v>
      </c>
      <c r="EE42" s="453">
        <f t="shared" si="14"/>
        <v>0.125</v>
      </c>
      <c r="EF42" s="455">
        <f t="shared" si="11"/>
        <v>1372242051.072</v>
      </c>
      <c r="EG42" s="25">
        <f t="shared" si="13"/>
        <v>32257146562.293175</v>
      </c>
      <c r="EH42" s="437">
        <f t="shared" si="21"/>
        <v>0</v>
      </c>
      <c r="EI42" s="97">
        <f t="shared" si="10"/>
        <v>2035</v>
      </c>
    </row>
    <row r="43" spans="1:139" x14ac:dyDescent="0.3">
      <c r="A43" s="16"/>
      <c r="B43" s="16"/>
      <c r="C43" s="491">
        <f t="shared" si="23"/>
        <v>4096</v>
      </c>
      <c r="D43" s="492">
        <f t="shared" si="18"/>
        <v>21474836.48</v>
      </c>
      <c r="E43" s="492">
        <f t="shared" si="15"/>
        <v>87960930222.080002</v>
      </c>
      <c r="F43" s="493"/>
      <c r="G43" s="494" t="s">
        <v>344</v>
      </c>
      <c r="CY43" s="481" t="s">
        <v>3</v>
      </c>
      <c r="CZ43" s="479">
        <f>'[2]POP Dimensions'!H17*300%</f>
        <v>2061584302.0799999</v>
      </c>
      <c r="DA43" s="46"/>
      <c r="DB43" s="552"/>
      <c r="DC43" s="926"/>
      <c r="DD43" s="439"/>
      <c r="DE43" s="457"/>
      <c r="DH43" s="68"/>
      <c r="DN43" s="452" t="s">
        <v>321</v>
      </c>
      <c r="DO43" s="81">
        <f t="shared" si="24"/>
        <v>2036</v>
      </c>
      <c r="DP43" s="25">
        <f t="shared" si="25"/>
        <v>123786891517584.55</v>
      </c>
      <c r="DQ43" s="453">
        <f t="shared" si="26"/>
        <v>2.5000000000000001E-2</v>
      </c>
      <c r="DR43" s="25">
        <f t="shared" si="27"/>
        <v>3094672287939.6138</v>
      </c>
      <c r="DT43" s="50"/>
      <c r="DU43" s="81">
        <f t="shared" si="19"/>
        <v>2036</v>
      </c>
      <c r="DV43" s="25">
        <f t="shared" si="22"/>
        <v>10737418.24</v>
      </c>
      <c r="DW43" s="183">
        <v>64</v>
      </c>
      <c r="DX43" s="292">
        <f t="shared" si="16"/>
        <v>687194767.36000001</v>
      </c>
      <c r="DY43" s="483"/>
      <c r="DZ43" s="454"/>
      <c r="EA43" s="25">
        <f t="shared" si="17"/>
        <v>0</v>
      </c>
      <c r="EC43" s="25">
        <f t="shared" si="7"/>
        <v>0</v>
      </c>
      <c r="ED43" s="25">
        <f t="shared" si="20"/>
        <v>10977936408.576</v>
      </c>
      <c r="EE43" s="453">
        <f t="shared" si="14"/>
        <v>0.125</v>
      </c>
      <c r="EF43" s="455">
        <f t="shared" si="11"/>
        <v>1372242051.072</v>
      </c>
      <c r="EG43" s="25">
        <f t="shared" si="13"/>
        <v>32257146562.293175</v>
      </c>
      <c r="EH43" s="437">
        <f t="shared" si="21"/>
        <v>0</v>
      </c>
      <c r="EI43" s="97">
        <f t="shared" si="10"/>
        <v>2036</v>
      </c>
    </row>
    <row r="44" spans="1:139" x14ac:dyDescent="0.3">
      <c r="A44" s="16"/>
      <c r="B44" s="16"/>
      <c r="CW44" s="476" t="s">
        <v>150</v>
      </c>
      <c r="CX44" s="477"/>
      <c r="CY44" s="478" t="s">
        <v>359</v>
      </c>
      <c r="CZ44" s="479">
        <f>'[2]POP Dimensions'!J17*300%</f>
        <v>4123168604.1599998</v>
      </c>
      <c r="DA44" s="46"/>
      <c r="DB44" s="439"/>
      <c r="DC44" s="935"/>
      <c r="DD44" s="439"/>
      <c r="DE44" s="457"/>
      <c r="DH44" s="657"/>
      <c r="DN44" s="452" t="s">
        <v>321</v>
      </c>
      <c r="DO44" s="81">
        <f t="shared" si="24"/>
        <v>2037</v>
      </c>
      <c r="DP44" s="25">
        <f t="shared" si="25"/>
        <v>126881563805524.16</v>
      </c>
      <c r="DQ44" s="453">
        <f t="shared" si="26"/>
        <v>2.5000000000000001E-2</v>
      </c>
      <c r="DR44" s="25">
        <f t="shared" si="27"/>
        <v>3172039095138.104</v>
      </c>
      <c r="DT44" s="50"/>
      <c r="DU44" s="81">
        <f t="shared" si="19"/>
        <v>2037</v>
      </c>
      <c r="DV44" s="25">
        <f t="shared" si="22"/>
        <v>10737418.24</v>
      </c>
      <c r="DW44" s="183">
        <v>64</v>
      </c>
      <c r="DX44" s="292">
        <f t="shared" si="16"/>
        <v>687194767.36000001</v>
      </c>
      <c r="DY44" s="483"/>
      <c r="DZ44" s="454"/>
      <c r="EA44" s="25">
        <f t="shared" si="17"/>
        <v>0</v>
      </c>
      <c r="EC44" s="25">
        <f t="shared" si="7"/>
        <v>0</v>
      </c>
      <c r="ED44" s="25">
        <f t="shared" si="20"/>
        <v>10977936408.576</v>
      </c>
      <c r="EE44" s="453">
        <f t="shared" si="14"/>
        <v>0.125</v>
      </c>
      <c r="EF44" s="455">
        <f t="shared" si="11"/>
        <v>1372242051.072</v>
      </c>
      <c r="EG44" s="25">
        <f t="shared" si="13"/>
        <v>32257146562.293175</v>
      </c>
      <c r="EH44" s="437">
        <f t="shared" si="21"/>
        <v>0</v>
      </c>
      <c r="EI44" s="97">
        <f t="shared" si="10"/>
        <v>2037</v>
      </c>
    </row>
    <row r="45" spans="1:139" x14ac:dyDescent="0.3">
      <c r="A45" s="16"/>
      <c r="B45" s="16"/>
      <c r="CW45" s="480" t="s">
        <v>360</v>
      </c>
      <c r="CY45" s="496" t="s">
        <v>5</v>
      </c>
      <c r="CZ45" s="479">
        <v>0</v>
      </c>
      <c r="DA45" s="46"/>
      <c r="DB45" s="651"/>
      <c r="DC45" s="935"/>
      <c r="DD45" s="439"/>
      <c r="DE45" s="558">
        <v>2039</v>
      </c>
      <c r="DH45" s="2"/>
      <c r="DN45" s="452" t="s">
        <v>321</v>
      </c>
      <c r="DO45" s="81">
        <f t="shared" si="24"/>
        <v>2038</v>
      </c>
      <c r="DP45" s="25">
        <f t="shared" si="25"/>
        <v>130053602900662.27</v>
      </c>
      <c r="DQ45" s="453">
        <f t="shared" si="26"/>
        <v>2.5000000000000001E-2</v>
      </c>
      <c r="DR45" s="25">
        <f t="shared" si="27"/>
        <v>3251340072516.5566</v>
      </c>
      <c r="DT45" s="50"/>
      <c r="DU45" s="81">
        <f t="shared" si="19"/>
        <v>2038</v>
      </c>
      <c r="DV45" s="25">
        <f t="shared" si="22"/>
        <v>10737418.24</v>
      </c>
      <c r="DW45" s="183">
        <v>64</v>
      </c>
      <c r="DX45" s="292">
        <f t="shared" si="16"/>
        <v>687194767.36000001</v>
      </c>
      <c r="DY45" s="483"/>
      <c r="DZ45" s="454"/>
      <c r="EA45" s="25">
        <f t="shared" si="17"/>
        <v>0</v>
      </c>
      <c r="EC45" s="25">
        <f t="shared" si="7"/>
        <v>0</v>
      </c>
      <c r="ED45" s="25">
        <f t="shared" si="20"/>
        <v>10977936408.576</v>
      </c>
      <c r="EE45" s="453">
        <f t="shared" si="14"/>
        <v>0.125</v>
      </c>
      <c r="EF45" s="455">
        <f t="shared" si="11"/>
        <v>1372242051.072</v>
      </c>
      <c r="EG45" s="25">
        <f t="shared" si="13"/>
        <v>32257146562.293175</v>
      </c>
      <c r="EH45" s="437">
        <f t="shared" si="21"/>
        <v>0</v>
      </c>
      <c r="EI45" s="97">
        <f t="shared" si="10"/>
        <v>2038</v>
      </c>
    </row>
    <row r="46" spans="1:139" x14ac:dyDescent="0.3">
      <c r="A46" s="16"/>
      <c r="B46" s="16"/>
      <c r="CY46" s="448" t="s">
        <v>361</v>
      </c>
      <c r="CZ46" s="652">
        <f>'[2]2038 - ŔÉŚ 15. Increase in Ŕ'!DF29</f>
        <v>98747513256.132629</v>
      </c>
      <c r="DA46" s="46"/>
      <c r="DB46" s="439"/>
      <c r="DC46" s="926"/>
      <c r="DD46" s="439"/>
      <c r="DE46" s="558" t="s">
        <v>362</v>
      </c>
      <c r="DF46" s="2" t="s">
        <v>770</v>
      </c>
      <c r="DH46" s="4"/>
      <c r="DN46" s="452" t="s">
        <v>321</v>
      </c>
      <c r="DO46" s="81">
        <f t="shared" si="24"/>
        <v>2039</v>
      </c>
      <c r="DP46" s="25">
        <f t="shared" si="25"/>
        <v>133304942973178.83</v>
      </c>
      <c r="DQ46" s="453">
        <f t="shared" si="26"/>
        <v>2.5000000000000001E-2</v>
      </c>
      <c r="DR46" s="25">
        <f t="shared" si="27"/>
        <v>3332623574329.4707</v>
      </c>
      <c r="DT46" s="50"/>
      <c r="DU46" s="81">
        <f t="shared" si="19"/>
        <v>2039</v>
      </c>
      <c r="DV46" s="25">
        <f t="shared" si="22"/>
        <v>10737418.24</v>
      </c>
      <c r="DW46" s="183">
        <v>64</v>
      </c>
      <c r="DX46" s="292">
        <f t="shared" si="16"/>
        <v>687194767.36000001</v>
      </c>
      <c r="DY46" s="483"/>
      <c r="DZ46" s="454"/>
      <c r="EA46" s="25">
        <f t="shared" si="17"/>
        <v>0</v>
      </c>
      <c r="EC46" s="25">
        <f t="shared" si="7"/>
        <v>0</v>
      </c>
      <c r="ED46" s="25">
        <f t="shared" si="20"/>
        <v>10977936408.576</v>
      </c>
      <c r="EE46" s="453">
        <f t="shared" si="14"/>
        <v>0.125</v>
      </c>
      <c r="EF46" s="455">
        <f t="shared" si="11"/>
        <v>1372242051.072</v>
      </c>
      <c r="EG46" s="25">
        <f t="shared" si="13"/>
        <v>32257146562.293175</v>
      </c>
      <c r="EH46" s="437">
        <f t="shared" si="21"/>
        <v>0</v>
      </c>
      <c r="EI46" s="97">
        <f t="shared" si="10"/>
        <v>2039</v>
      </c>
    </row>
    <row r="47" spans="1:139" x14ac:dyDescent="0.3">
      <c r="K47" s="16"/>
      <c r="CY47" s="140" t="s">
        <v>364</v>
      </c>
      <c r="CZ47" s="437">
        <f>SUM(CZ35:CZ46)</f>
        <v>136041408607.33263</v>
      </c>
      <c r="DA47" s="349"/>
      <c r="DB47" s="50" t="s">
        <v>362</v>
      </c>
      <c r="DC47" s="25">
        <f>DE47</f>
        <v>13412981985.904711</v>
      </c>
      <c r="DD47" s="50"/>
      <c r="DE47" s="25">
        <f>AE97</f>
        <v>13412981985.904711</v>
      </c>
      <c r="DF47" s="25">
        <f>DP46</f>
        <v>133304942973178.83</v>
      </c>
      <c r="DG47" s="50"/>
      <c r="DH47" s="450"/>
      <c r="DI47" s="50"/>
      <c r="DJ47" s="168"/>
      <c r="DK47" s="50"/>
      <c r="DL47" s="50"/>
      <c r="DM47" s="50"/>
      <c r="DN47" s="452" t="s">
        <v>321</v>
      </c>
      <c r="DO47" s="81">
        <f t="shared" si="24"/>
        <v>2040</v>
      </c>
      <c r="DP47" s="25">
        <f t="shared" si="25"/>
        <v>136637566547508.3</v>
      </c>
      <c r="DQ47" s="453">
        <f t="shared" si="26"/>
        <v>2.5000000000000001E-2</v>
      </c>
      <c r="DR47" s="25">
        <f t="shared" si="27"/>
        <v>3415939163687.7075</v>
      </c>
      <c r="DT47" s="50"/>
      <c r="DU47" s="81">
        <f t="shared" si="19"/>
        <v>2040</v>
      </c>
      <c r="DV47" s="25">
        <f t="shared" si="22"/>
        <v>10737418.24</v>
      </c>
      <c r="DW47" s="183">
        <v>64</v>
      </c>
      <c r="DX47" s="292">
        <f t="shared" si="16"/>
        <v>687194767.36000001</v>
      </c>
      <c r="DY47" s="483"/>
      <c r="DZ47" s="454"/>
      <c r="EA47" s="25">
        <f t="shared" si="17"/>
        <v>0</v>
      </c>
      <c r="EC47" s="25">
        <f t="shared" si="7"/>
        <v>0</v>
      </c>
      <c r="ED47" s="25">
        <f t="shared" si="20"/>
        <v>10977936408.576</v>
      </c>
      <c r="EE47" s="453">
        <f t="shared" si="14"/>
        <v>0.125</v>
      </c>
      <c r="EF47" s="455">
        <f t="shared" si="11"/>
        <v>1372242051.072</v>
      </c>
      <c r="EG47" s="25">
        <f t="shared" si="13"/>
        <v>32257146562.293175</v>
      </c>
      <c r="EH47" s="437">
        <f t="shared" si="21"/>
        <v>0</v>
      </c>
      <c r="EI47" s="97">
        <f t="shared" si="10"/>
        <v>2040</v>
      </c>
    </row>
    <row r="48" spans="1:139" ht="16.2" thickBot="1" x14ac:dyDescent="0.35">
      <c r="CY48" s="448" t="s">
        <v>365</v>
      </c>
      <c r="CZ48" s="449">
        <f>CZ47*CZ34</f>
        <v>3269695121340.3574</v>
      </c>
      <c r="DD48" s="497" t="s">
        <v>366</v>
      </c>
      <c r="DE48" s="166">
        <f>DE32/DE47</f>
        <v>126.76088470734675</v>
      </c>
      <c r="DF48" s="498"/>
      <c r="DH48" s="467"/>
      <c r="DI48" s="58"/>
      <c r="DN48" s="452" t="s">
        <v>321</v>
      </c>
      <c r="DO48" s="81">
        <f t="shared" si="24"/>
        <v>2041</v>
      </c>
      <c r="DP48" s="25">
        <f t="shared" si="25"/>
        <v>140053505711196</v>
      </c>
      <c r="DQ48" s="453">
        <f t="shared" si="26"/>
        <v>2.5000000000000001E-2</v>
      </c>
      <c r="DR48" s="25">
        <f t="shared" si="27"/>
        <v>3501337642779.9004</v>
      </c>
      <c r="DT48" s="50"/>
      <c r="DU48" s="81">
        <f t="shared" si="19"/>
        <v>2041</v>
      </c>
      <c r="DV48" s="25">
        <f t="shared" si="22"/>
        <v>10737418.24</v>
      </c>
      <c r="DW48" s="183">
        <v>64</v>
      </c>
      <c r="DX48" s="292">
        <f t="shared" si="16"/>
        <v>687194767.36000001</v>
      </c>
      <c r="DY48" s="483"/>
      <c r="DZ48" s="454"/>
      <c r="EA48" s="25">
        <f t="shared" si="17"/>
        <v>0</v>
      </c>
      <c r="EC48" s="25">
        <f t="shared" si="7"/>
        <v>0</v>
      </c>
      <c r="ED48" s="25">
        <f t="shared" si="20"/>
        <v>10977936408.576</v>
      </c>
      <c r="EE48" s="453">
        <f t="shared" si="14"/>
        <v>0.125</v>
      </c>
      <c r="EF48" s="455">
        <f t="shared" si="11"/>
        <v>1372242051.072</v>
      </c>
      <c r="EG48" s="25">
        <f t="shared" si="13"/>
        <v>32257146562.293175</v>
      </c>
      <c r="EH48" s="437">
        <f t="shared" si="21"/>
        <v>0</v>
      </c>
      <c r="EI48" s="97">
        <f t="shared" si="10"/>
        <v>2041</v>
      </c>
    </row>
    <row r="49" spans="3:139" ht="16.2" thickBot="1" x14ac:dyDescent="0.35">
      <c r="C49" s="1" t="s">
        <v>368</v>
      </c>
      <c r="CW49" s="7">
        <v>7554</v>
      </c>
      <c r="CY49" s="448" t="s">
        <v>369</v>
      </c>
      <c r="CZ49" s="940">
        <f>CZ48*DA49</f>
        <v>1700241463096.9858</v>
      </c>
      <c r="DA49" s="653">
        <v>0.52</v>
      </c>
      <c r="DB49" s="1" t="s">
        <v>774</v>
      </c>
      <c r="DD49" s="497" t="s">
        <v>370</v>
      </c>
      <c r="DE49" s="97">
        <v>22</v>
      </c>
      <c r="DF49" s="1" t="s">
        <v>371</v>
      </c>
      <c r="DH49" s="937"/>
      <c r="DI49" s="46"/>
      <c r="DN49" s="452" t="s">
        <v>321</v>
      </c>
      <c r="DO49" s="81">
        <f t="shared" si="24"/>
        <v>2042</v>
      </c>
      <c r="DP49" s="25">
        <f t="shared" si="25"/>
        <v>143554843353975.91</v>
      </c>
      <c r="DQ49" s="453">
        <f t="shared" si="26"/>
        <v>2.5000000000000001E-2</v>
      </c>
      <c r="DR49" s="25">
        <f t="shared" si="27"/>
        <v>3588871083849.3979</v>
      </c>
      <c r="DT49" s="50"/>
      <c r="DU49" s="81">
        <f t="shared" si="19"/>
        <v>2042</v>
      </c>
      <c r="DV49" s="25">
        <f t="shared" si="22"/>
        <v>10737418.24</v>
      </c>
      <c r="DW49" s="183">
        <v>64</v>
      </c>
      <c r="DX49" s="292">
        <f t="shared" si="16"/>
        <v>687194767.36000001</v>
      </c>
      <c r="DY49" s="483"/>
      <c r="DZ49" s="454"/>
      <c r="EA49" s="25">
        <f t="shared" si="17"/>
        <v>0</v>
      </c>
      <c r="EC49" s="25">
        <f t="shared" si="7"/>
        <v>0</v>
      </c>
      <c r="ED49" s="25">
        <f t="shared" si="20"/>
        <v>10977936408.576</v>
      </c>
      <c r="EE49" s="453">
        <f t="shared" si="14"/>
        <v>0.125</v>
      </c>
      <c r="EF49" s="455">
        <f t="shared" si="11"/>
        <v>1372242051.072</v>
      </c>
      <c r="EG49" s="25">
        <f t="shared" si="13"/>
        <v>32257146562.293175</v>
      </c>
      <c r="EH49" s="437">
        <f t="shared" si="21"/>
        <v>0</v>
      </c>
      <c r="EI49" s="97">
        <f t="shared" si="10"/>
        <v>2042</v>
      </c>
    </row>
    <row r="50" spans="3:139" x14ac:dyDescent="0.3">
      <c r="C50" s="8"/>
      <c r="D50" s="9"/>
      <c r="E50" s="283" t="s">
        <v>373</v>
      </c>
      <c r="F50" s="9"/>
      <c r="G50" s="289" t="s">
        <v>268</v>
      </c>
      <c r="H50" s="285" t="s">
        <v>282</v>
      </c>
      <c r="I50" s="286" t="s">
        <v>272</v>
      </c>
      <c r="J50" s="287" t="s">
        <v>91</v>
      </c>
      <c r="K50" s="286" t="s">
        <v>374</v>
      </c>
      <c r="CW50" s="7">
        <v>1857</v>
      </c>
      <c r="CZ50" s="461"/>
      <c r="DB50" s="1" t="s">
        <v>375</v>
      </c>
      <c r="DD50" s="497" t="s">
        <v>376</v>
      </c>
      <c r="DE50" s="166">
        <f>DE48/DE49</f>
        <v>5.7618583957884884</v>
      </c>
      <c r="DH50" s="6"/>
      <c r="DN50" s="452" t="s">
        <v>321</v>
      </c>
      <c r="DO50" s="81">
        <f t="shared" si="24"/>
        <v>2043</v>
      </c>
      <c r="DP50" s="25">
        <f t="shared" si="25"/>
        <v>147143714437825.31</v>
      </c>
      <c r="DQ50" s="453">
        <f t="shared" si="26"/>
        <v>2.5000000000000001E-2</v>
      </c>
      <c r="DR50" s="25">
        <f t="shared" si="27"/>
        <v>3678592860945.6328</v>
      </c>
      <c r="DT50" s="50"/>
      <c r="DU50" s="81">
        <f t="shared" si="19"/>
        <v>2043</v>
      </c>
      <c r="DV50" s="25">
        <f t="shared" si="22"/>
        <v>10737418.24</v>
      </c>
      <c r="DW50" s="183">
        <v>64</v>
      </c>
      <c r="DX50" s="292">
        <f t="shared" si="16"/>
        <v>687194767.36000001</v>
      </c>
      <c r="DY50" s="483"/>
      <c r="DZ50" s="454"/>
      <c r="EA50" s="25">
        <f t="shared" si="17"/>
        <v>0</v>
      </c>
      <c r="EC50" s="25">
        <f t="shared" si="7"/>
        <v>0</v>
      </c>
      <c r="ED50" s="25">
        <f t="shared" si="20"/>
        <v>10977936408.576</v>
      </c>
      <c r="EE50" s="453">
        <f t="shared" si="14"/>
        <v>0.125</v>
      </c>
      <c r="EF50" s="455">
        <f t="shared" si="11"/>
        <v>1372242051.072</v>
      </c>
      <c r="EG50" s="25">
        <f t="shared" si="13"/>
        <v>32257146562.293175</v>
      </c>
      <c r="EH50" s="437">
        <f t="shared" si="21"/>
        <v>0</v>
      </c>
      <c r="EI50" s="97">
        <f t="shared" si="10"/>
        <v>2043</v>
      </c>
    </row>
    <row r="51" spans="3:139" x14ac:dyDescent="0.3">
      <c r="C51" s="140"/>
      <c r="D51" s="13"/>
      <c r="E51" s="292">
        <f>E8</f>
        <v>136041408607.33263</v>
      </c>
      <c r="F51" s="13"/>
      <c r="G51" s="502" t="s">
        <v>377</v>
      </c>
      <c r="H51" s="503"/>
      <c r="I51" s="295"/>
      <c r="J51" s="296"/>
      <c r="K51" s="295"/>
      <c r="CW51" s="43">
        <f>CW50/CW49</f>
        <v>0.24583002382843527</v>
      </c>
      <c r="CZ51" s="504" t="s">
        <v>378</v>
      </c>
      <c r="DD51" s="461"/>
      <c r="DE51" s="51"/>
      <c r="DH51" s="658"/>
      <c r="DN51" s="452" t="s">
        <v>321</v>
      </c>
      <c r="DO51" s="81">
        <f t="shared" si="24"/>
        <v>2044</v>
      </c>
      <c r="DP51" s="25">
        <f t="shared" si="25"/>
        <v>150822307298770.94</v>
      </c>
      <c r="DQ51" s="453">
        <f t="shared" si="26"/>
        <v>2.5000000000000001E-2</v>
      </c>
      <c r="DR51" s="25">
        <f t="shared" si="27"/>
        <v>3770557682469.2734</v>
      </c>
      <c r="DT51" s="50"/>
      <c r="DU51" s="81">
        <f t="shared" si="19"/>
        <v>2044</v>
      </c>
      <c r="DV51" s="25">
        <f t="shared" si="22"/>
        <v>10737418.24</v>
      </c>
      <c r="DW51" s="183">
        <v>64</v>
      </c>
      <c r="DX51" s="292">
        <f t="shared" si="16"/>
        <v>687194767.36000001</v>
      </c>
      <c r="DY51" s="483"/>
      <c r="DZ51" s="454"/>
      <c r="EA51" s="25">
        <f t="shared" si="17"/>
        <v>0</v>
      </c>
      <c r="EC51" s="25">
        <f t="shared" si="7"/>
        <v>0</v>
      </c>
      <c r="ED51" s="25">
        <f t="shared" si="20"/>
        <v>10977936408.576</v>
      </c>
      <c r="EE51" s="453">
        <f t="shared" si="14"/>
        <v>0.125</v>
      </c>
      <c r="EF51" s="455">
        <f t="shared" si="11"/>
        <v>1372242051.072</v>
      </c>
      <c r="EG51" s="25">
        <f t="shared" si="13"/>
        <v>32257146562.293175</v>
      </c>
      <c r="EH51" s="437">
        <f t="shared" si="21"/>
        <v>0</v>
      </c>
      <c r="EI51" s="97">
        <f t="shared" si="10"/>
        <v>2044</v>
      </c>
    </row>
    <row r="52" spans="3:139" ht="16.2" thickBot="1" x14ac:dyDescent="0.35">
      <c r="C52" s="140"/>
      <c r="D52" s="13"/>
      <c r="E52" s="13"/>
      <c r="F52" s="307"/>
      <c r="G52" s="307" t="s">
        <v>288</v>
      </c>
      <c r="H52" s="13"/>
      <c r="I52" s="308" t="s">
        <v>289</v>
      </c>
      <c r="J52" s="140"/>
      <c r="K52" s="15"/>
      <c r="CZ52" s="504" t="s">
        <v>512</v>
      </c>
      <c r="DB52" s="654" t="s">
        <v>380</v>
      </c>
      <c r="DD52" s="497" t="s">
        <v>381</v>
      </c>
      <c r="DE52" s="51"/>
      <c r="DH52" s="927"/>
      <c r="DN52" s="452" t="s">
        <v>321</v>
      </c>
      <c r="DO52" s="81">
        <f t="shared" si="24"/>
        <v>2045</v>
      </c>
      <c r="DP52" s="25">
        <f t="shared" si="25"/>
        <v>154592864981240.22</v>
      </c>
      <c r="DQ52" s="453">
        <f t="shared" si="26"/>
        <v>2.5000000000000001E-2</v>
      </c>
      <c r="DR52" s="25">
        <f t="shared" si="27"/>
        <v>3864821624531.0059</v>
      </c>
      <c r="DT52" s="50"/>
      <c r="DU52" s="81">
        <f t="shared" si="19"/>
        <v>2045</v>
      </c>
      <c r="DV52" s="25">
        <f t="shared" si="22"/>
        <v>10737418.24</v>
      </c>
      <c r="DW52" s="183">
        <v>64</v>
      </c>
      <c r="DX52" s="292">
        <f t="shared" si="16"/>
        <v>687194767.36000001</v>
      </c>
      <c r="DY52" s="483"/>
      <c r="DZ52" s="454"/>
      <c r="EA52" s="25">
        <f t="shared" si="17"/>
        <v>0</v>
      </c>
      <c r="EC52" s="25">
        <f t="shared" si="7"/>
        <v>0</v>
      </c>
      <c r="ED52" s="25">
        <f t="shared" si="20"/>
        <v>10977936408.576</v>
      </c>
      <c r="EE52" s="453">
        <f t="shared" si="14"/>
        <v>0.125</v>
      </c>
      <c r="EF52" s="455">
        <f t="shared" si="11"/>
        <v>1372242051.072</v>
      </c>
      <c r="EG52" s="25">
        <f t="shared" si="13"/>
        <v>32257146562.293175</v>
      </c>
      <c r="EH52" s="437">
        <f t="shared" si="21"/>
        <v>0</v>
      </c>
      <c r="EI52" s="97">
        <f t="shared" si="10"/>
        <v>2045</v>
      </c>
    </row>
    <row r="53" spans="3:139" ht="16.2" thickBot="1" x14ac:dyDescent="0.35">
      <c r="C53" s="140"/>
      <c r="D53" s="13"/>
      <c r="E53" s="13"/>
      <c r="F53" s="315">
        <v>0.25</v>
      </c>
      <c r="G53" s="312">
        <f>E57*F53</f>
        <v>1890183103.2293882</v>
      </c>
      <c r="H53" s="313">
        <v>0.5</v>
      </c>
      <c r="I53" s="312">
        <f>G53*H53</f>
        <v>945091551.61469412</v>
      </c>
      <c r="J53" s="313">
        <v>0</v>
      </c>
      <c r="K53" s="314">
        <f>I53*J53</f>
        <v>0</v>
      </c>
      <c r="CX53" s="507">
        <f>DA53</f>
        <v>2048</v>
      </c>
      <c r="CY53" s="508" t="s">
        <v>382</v>
      </c>
      <c r="CZ53" s="655">
        <f>DB53*DA53</f>
        <v>43980465111.040001</v>
      </c>
      <c r="DA53" s="510">
        <v>2048</v>
      </c>
      <c r="DB53" s="655">
        <f>'[2]POP Dimensions'!J15</f>
        <v>21474836.48</v>
      </c>
      <c r="DC53" s="461"/>
      <c r="DD53" s="497" t="s">
        <v>383</v>
      </c>
      <c r="DE53" s="230">
        <v>0.17</v>
      </c>
      <c r="DF53" s="1" t="s">
        <v>773</v>
      </c>
      <c r="DN53" s="452" t="s">
        <v>321</v>
      </c>
      <c r="DO53" s="81">
        <f t="shared" si="24"/>
        <v>2046</v>
      </c>
      <c r="DP53" s="25">
        <f t="shared" si="25"/>
        <v>158457686605771.22</v>
      </c>
      <c r="DQ53" s="453">
        <f t="shared" si="26"/>
        <v>2.5000000000000001E-2</v>
      </c>
      <c r="DR53" s="25">
        <f t="shared" si="27"/>
        <v>3961442165144.2808</v>
      </c>
      <c r="DT53" s="50"/>
      <c r="DU53" s="81">
        <f t="shared" si="19"/>
        <v>2046</v>
      </c>
      <c r="DV53" s="25">
        <f t="shared" si="22"/>
        <v>10737418.24</v>
      </c>
      <c r="DW53" s="183">
        <v>64</v>
      </c>
      <c r="DX53" s="292">
        <f t="shared" si="16"/>
        <v>687194767.36000001</v>
      </c>
      <c r="DY53" s="483"/>
      <c r="DZ53" s="454"/>
      <c r="EA53" s="25">
        <f t="shared" si="17"/>
        <v>0</v>
      </c>
      <c r="EC53" s="25">
        <f t="shared" si="7"/>
        <v>0</v>
      </c>
      <c r="ED53" s="25">
        <f t="shared" si="20"/>
        <v>10977936408.576</v>
      </c>
      <c r="EE53" s="453">
        <f t="shared" si="14"/>
        <v>0.125</v>
      </c>
      <c r="EF53" s="455">
        <f t="shared" si="11"/>
        <v>1372242051.072</v>
      </c>
      <c r="EG53" s="25">
        <f t="shared" si="13"/>
        <v>32257146562.293175</v>
      </c>
      <c r="EH53" s="437">
        <f t="shared" si="21"/>
        <v>0</v>
      </c>
      <c r="EI53" s="97">
        <f t="shared" si="10"/>
        <v>2046</v>
      </c>
    </row>
    <row r="54" spans="3:139" ht="16.2" thickBot="1" x14ac:dyDescent="0.35">
      <c r="C54" s="140"/>
      <c r="D54" s="13"/>
      <c r="E54" s="13"/>
      <c r="F54" s="327"/>
      <c r="G54" s="321" t="s">
        <v>295</v>
      </c>
      <c r="H54" s="13"/>
      <c r="I54" s="322" t="s">
        <v>296</v>
      </c>
      <c r="J54" s="140"/>
      <c r="K54" s="15"/>
      <c r="CX54" s="508"/>
      <c r="CZ54" s="265" t="s">
        <v>266</v>
      </c>
      <c r="DA54" s="651"/>
      <c r="DB54" s="456" t="s">
        <v>385</v>
      </c>
      <c r="DD54" s="516"/>
      <c r="DE54" s="51"/>
      <c r="DN54" s="452" t="s">
        <v>321</v>
      </c>
      <c r="DO54" s="81">
        <f t="shared" si="24"/>
        <v>2047</v>
      </c>
      <c r="DP54" s="25">
        <f t="shared" si="25"/>
        <v>162419128770915.5</v>
      </c>
      <c r="DQ54" s="453">
        <f t="shared" si="26"/>
        <v>2.5000000000000001E-2</v>
      </c>
      <c r="DR54" s="25">
        <f t="shared" si="27"/>
        <v>4060478219272.8877</v>
      </c>
      <c r="DT54" s="50"/>
      <c r="DU54" s="81">
        <f t="shared" si="19"/>
        <v>2047</v>
      </c>
      <c r="DV54" s="25">
        <f t="shared" si="22"/>
        <v>10737418.24</v>
      </c>
      <c r="DW54" s="183">
        <v>64</v>
      </c>
      <c r="DX54" s="292">
        <f t="shared" si="16"/>
        <v>687194767.36000001</v>
      </c>
      <c r="DY54" s="483"/>
      <c r="DZ54" s="454"/>
      <c r="EA54" s="25">
        <f t="shared" si="17"/>
        <v>0</v>
      </c>
      <c r="EC54" s="25">
        <f t="shared" si="7"/>
        <v>0</v>
      </c>
      <c r="ED54" s="25">
        <f t="shared" si="20"/>
        <v>10977936408.576</v>
      </c>
      <c r="EE54" s="453">
        <f t="shared" si="14"/>
        <v>0.125</v>
      </c>
      <c r="EF54" s="455">
        <f t="shared" si="11"/>
        <v>1372242051.072</v>
      </c>
      <c r="EG54" s="25">
        <f t="shared" si="13"/>
        <v>32257146562.293175</v>
      </c>
      <c r="EH54" s="437">
        <f t="shared" si="21"/>
        <v>0</v>
      </c>
      <c r="EI54" s="97">
        <f t="shared" si="10"/>
        <v>2047</v>
      </c>
    </row>
    <row r="55" spans="3:139" ht="16.2" thickBot="1" x14ac:dyDescent="0.35">
      <c r="C55" s="140"/>
      <c r="D55" s="13"/>
      <c r="E55" s="13"/>
      <c r="F55" s="327">
        <v>0.25</v>
      </c>
      <c r="G55" s="324">
        <f>E57*F55</f>
        <v>1890183103.2293882</v>
      </c>
      <c r="H55" s="325">
        <v>0.9</v>
      </c>
      <c r="I55" s="324">
        <f>G55*H55</f>
        <v>1701164792.9064496</v>
      </c>
      <c r="J55" s="325">
        <v>0</v>
      </c>
      <c r="K55" s="326">
        <f>I55*J55</f>
        <v>0</v>
      </c>
      <c r="CX55" s="461"/>
      <c r="CZ55" s="517" t="s">
        <v>386</v>
      </c>
      <c r="DA55" s="651"/>
      <c r="DB55" s="439"/>
      <c r="DD55" s="497" t="s">
        <v>383</v>
      </c>
      <c r="DE55" s="230">
        <v>0.17</v>
      </c>
      <c r="DF55" s="43">
        <f>DE55</f>
        <v>0.17</v>
      </c>
      <c r="DN55" s="452" t="s">
        <v>321</v>
      </c>
      <c r="DO55" s="81">
        <f t="shared" si="24"/>
        <v>2048</v>
      </c>
      <c r="DP55" s="25">
        <f t="shared" si="25"/>
        <v>166479606990188.38</v>
      </c>
      <c r="DQ55" s="453">
        <f t="shared" si="26"/>
        <v>2.5000000000000001E-2</v>
      </c>
      <c r="DR55" s="25">
        <f t="shared" si="27"/>
        <v>4161990174754.7095</v>
      </c>
      <c r="DS55" s="433" t="s">
        <v>387</v>
      </c>
      <c r="DT55" s="50"/>
      <c r="DU55" s="81">
        <f t="shared" si="19"/>
        <v>2048</v>
      </c>
      <c r="DV55" s="25">
        <f t="shared" si="22"/>
        <v>10737418.24</v>
      </c>
      <c r="DW55" s="183">
        <v>64</v>
      </c>
      <c r="DX55" s="292">
        <f t="shared" si="16"/>
        <v>687194767.36000001</v>
      </c>
      <c r="DY55" s="483"/>
      <c r="DZ55" s="454"/>
      <c r="EA55" s="25">
        <f t="shared" si="17"/>
        <v>0</v>
      </c>
      <c r="EC55" s="25">
        <f t="shared" si="7"/>
        <v>0</v>
      </c>
      <c r="ED55" s="25">
        <f t="shared" si="20"/>
        <v>10977936408.576</v>
      </c>
      <c r="EE55" s="453">
        <f t="shared" si="14"/>
        <v>0.125</v>
      </c>
      <c r="EF55" s="455">
        <f t="shared" si="11"/>
        <v>1372242051.072</v>
      </c>
      <c r="EG55" s="25">
        <f t="shared" si="13"/>
        <v>32257146562.293175</v>
      </c>
      <c r="EH55" s="437">
        <f t="shared" si="21"/>
        <v>0</v>
      </c>
      <c r="EI55" s="97">
        <f t="shared" si="10"/>
        <v>2048</v>
      </c>
    </row>
    <row r="56" spans="3:139" ht="18.600000000000001" thickBot="1" x14ac:dyDescent="0.4">
      <c r="C56" s="140"/>
      <c r="D56" s="13"/>
      <c r="E56" s="13"/>
      <c r="F56" s="331"/>
      <c r="G56" s="331" t="s">
        <v>297</v>
      </c>
      <c r="H56" s="13"/>
      <c r="I56" s="332" t="s">
        <v>298</v>
      </c>
      <c r="J56" s="140"/>
      <c r="K56" s="15"/>
      <c r="S56" s="46"/>
      <c r="CX56" s="461"/>
      <c r="CZ56" s="275">
        <f>CZ48-CZ53</f>
        <v>3225714656229.3174</v>
      </c>
      <c r="DA56" s="439"/>
      <c r="DB56" s="439"/>
      <c r="DC56" s="439"/>
      <c r="DD56" s="497" t="s">
        <v>772</v>
      </c>
      <c r="DE56" s="938">
        <f>DF58</f>
        <v>33.893284681108753</v>
      </c>
      <c r="DF56" s="519" t="s">
        <v>389</v>
      </c>
      <c r="DG56" s="519"/>
      <c r="DH56" s="457"/>
      <c r="DI56" s="457"/>
      <c r="DJ56" s="58"/>
      <c r="DK56" s="58"/>
      <c r="DL56" s="58"/>
      <c r="DM56" s="58"/>
      <c r="DS56" s="1"/>
      <c r="DY56" s="520">
        <f>SUM(DY22:DY55)</f>
        <v>15.975</v>
      </c>
      <c r="DZ56" s="520">
        <f>SUM(DZ22:DZ55)</f>
        <v>0</v>
      </c>
    </row>
    <row r="57" spans="3:139" ht="16.8" thickTop="1" thickBot="1" x14ac:dyDescent="0.35">
      <c r="C57" s="333" t="s">
        <v>299</v>
      </c>
      <c r="D57" s="521">
        <f>E57/E51</f>
        <v>5.5576698964803502E-2</v>
      </c>
      <c r="E57" s="335">
        <f>E14</f>
        <v>7560732412.9175529</v>
      </c>
      <c r="F57" s="339">
        <v>0.5</v>
      </c>
      <c r="G57" s="335">
        <f>E57*F57</f>
        <v>3780366206.4587765</v>
      </c>
      <c r="H57" s="337">
        <v>0.95</v>
      </c>
      <c r="I57" s="335">
        <f>G57*H57</f>
        <v>3591347896.1358376</v>
      </c>
      <c r="J57" s="337">
        <v>0</v>
      </c>
      <c r="K57" s="338">
        <f>I57*J57</f>
        <v>0</v>
      </c>
      <c r="S57" s="46"/>
      <c r="T57" s="439"/>
      <c r="U57" s="439"/>
      <c r="V57" s="439"/>
      <c r="W57" s="439"/>
      <c r="X57" s="439"/>
      <c r="Y57" s="439"/>
      <c r="Z57" s="439"/>
      <c r="AA57" s="439"/>
      <c r="AB57" s="439"/>
      <c r="AC57" s="439"/>
      <c r="AD57" s="439"/>
      <c r="AE57" s="439"/>
      <c r="AF57" s="439"/>
      <c r="AG57" s="439"/>
      <c r="AH57" s="439"/>
      <c r="AI57" s="439"/>
      <c r="AJ57" s="439"/>
      <c r="AK57" s="439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39"/>
      <c r="AZ57" s="439"/>
      <c r="BA57" s="439"/>
      <c r="BB57" s="439"/>
      <c r="BC57" s="439"/>
      <c r="BD57" s="439"/>
      <c r="BE57" s="439"/>
      <c r="BF57" s="439"/>
      <c r="BG57" s="439"/>
      <c r="BH57" s="439"/>
      <c r="BI57" s="439"/>
      <c r="BJ57" s="439"/>
      <c r="BK57" s="439"/>
      <c r="BL57" s="439"/>
      <c r="BM57" s="439"/>
      <c r="BN57" s="439"/>
      <c r="BO57" s="439"/>
      <c r="BP57" s="439"/>
      <c r="BQ57" s="439"/>
      <c r="BR57" s="439"/>
      <c r="BS57" s="439"/>
      <c r="BT57" s="439"/>
      <c r="BU57" s="439"/>
      <c r="BV57" s="439"/>
      <c r="BW57" s="439"/>
      <c r="BX57" s="439"/>
      <c r="BY57" s="439"/>
      <c r="BZ57" s="439"/>
      <c r="CA57" s="439"/>
      <c r="CB57" s="439"/>
      <c r="CC57" s="439"/>
      <c r="CD57" s="439"/>
      <c r="CE57" s="439"/>
      <c r="CF57" s="439"/>
      <c r="CG57" s="439"/>
      <c r="CH57" s="439"/>
      <c r="CI57" s="439"/>
      <c r="CJ57" s="439"/>
      <c r="CK57" s="439"/>
      <c r="CL57" s="439"/>
      <c r="CM57" s="439"/>
      <c r="CN57" s="439"/>
      <c r="CO57" s="439"/>
      <c r="CP57" s="439"/>
      <c r="CQ57" s="439"/>
      <c r="CR57" s="439"/>
      <c r="CS57" s="439"/>
      <c r="CT57" s="439"/>
      <c r="CU57" s="439"/>
      <c r="CV57" s="439"/>
      <c r="CW57" s="439"/>
      <c r="CX57" s="456"/>
      <c r="CY57" s="522" t="s">
        <v>390</v>
      </c>
      <c r="CZ57" s="523"/>
      <c r="DA57" s="439"/>
      <c r="DB57" s="61" t="s">
        <v>390</v>
      </c>
      <c r="DC57" s="58"/>
      <c r="DD57" s="461"/>
      <c r="DE57" s="166">
        <f>DE50</f>
        <v>5.7618583957884884</v>
      </c>
      <c r="DF57" s="597">
        <f>DE57</f>
        <v>5.7618583957884884</v>
      </c>
      <c r="EC57" s="51" t="s">
        <v>307</v>
      </c>
      <c r="ED57" s="51"/>
      <c r="EE57" s="51" t="s">
        <v>309</v>
      </c>
      <c r="EF57" s="51"/>
      <c r="EG57" s="51"/>
    </row>
    <row r="58" spans="3:139" x14ac:dyDescent="0.3">
      <c r="C58" s="341"/>
      <c r="D58" s="342"/>
      <c r="E58" s="345"/>
      <c r="F58" s="390"/>
      <c r="G58" s="345"/>
      <c r="H58" s="13"/>
      <c r="I58" s="15"/>
      <c r="J58" s="140"/>
      <c r="K58" s="15"/>
      <c r="S58" s="46"/>
      <c r="T58" s="439"/>
      <c r="U58" s="439"/>
      <c r="V58" s="439"/>
      <c r="W58" s="439"/>
      <c r="X58" s="439"/>
      <c r="Y58" s="439"/>
      <c r="Z58" s="439"/>
      <c r="AA58" s="439"/>
      <c r="AB58" s="439"/>
      <c r="AC58" s="439"/>
      <c r="AD58" s="439"/>
      <c r="AE58" s="439"/>
      <c r="AF58" s="439"/>
      <c r="AG58" s="439"/>
      <c r="AH58" s="439"/>
      <c r="AI58" s="439"/>
      <c r="AJ58" s="439"/>
      <c r="AK58" s="439"/>
      <c r="AL58" s="439"/>
      <c r="AM58" s="439"/>
      <c r="AN58" s="439"/>
      <c r="AO58" s="439"/>
      <c r="AP58" s="439"/>
      <c r="AQ58" s="439"/>
      <c r="AR58" s="439"/>
      <c r="AS58" s="439"/>
      <c r="AT58" s="439"/>
      <c r="AU58" s="439"/>
      <c r="AV58" s="439"/>
      <c r="AW58" s="439"/>
      <c r="AX58" s="439"/>
      <c r="AY58" s="439"/>
      <c r="AZ58" s="439"/>
      <c r="BA58" s="439"/>
      <c r="BB58" s="439"/>
      <c r="BC58" s="439"/>
      <c r="BD58" s="439"/>
      <c r="BE58" s="439"/>
      <c r="BF58" s="439"/>
      <c r="BG58" s="439"/>
      <c r="BH58" s="439"/>
      <c r="BI58" s="439"/>
      <c r="BJ58" s="439"/>
      <c r="BK58" s="439"/>
      <c r="BL58" s="439"/>
      <c r="BM58" s="439"/>
      <c r="BN58" s="439"/>
      <c r="BO58" s="439"/>
      <c r="BP58" s="439"/>
      <c r="BQ58" s="439"/>
      <c r="BR58" s="439"/>
      <c r="BS58" s="439"/>
      <c r="BT58" s="439"/>
      <c r="BU58" s="439"/>
      <c r="BV58" s="439"/>
      <c r="BW58" s="439"/>
      <c r="BX58" s="439"/>
      <c r="BY58" s="439"/>
      <c r="BZ58" s="439"/>
      <c r="CA58" s="439"/>
      <c r="CB58" s="439"/>
      <c r="CC58" s="439"/>
      <c r="CD58" s="439"/>
      <c r="CE58" s="439"/>
      <c r="CF58" s="439"/>
      <c r="CG58" s="439"/>
      <c r="CH58" s="439"/>
      <c r="CI58" s="439"/>
      <c r="CJ58" s="439"/>
      <c r="CK58" s="439"/>
      <c r="CL58" s="439"/>
      <c r="CM58" s="439"/>
      <c r="CN58" s="439"/>
      <c r="CO58" s="439"/>
      <c r="CP58" s="439"/>
      <c r="CQ58" s="439"/>
      <c r="CR58" s="439"/>
      <c r="CS58" s="439"/>
      <c r="CT58" s="439"/>
      <c r="CU58" s="439"/>
      <c r="CV58" s="439"/>
      <c r="CW58" s="439"/>
      <c r="CX58" s="456"/>
      <c r="CY58" s="522" t="s">
        <v>391</v>
      </c>
      <c r="CZ58" s="525">
        <f>CZ56*DA58</f>
        <v>32257146562.293175</v>
      </c>
      <c r="DA58" s="526">
        <v>0.01</v>
      </c>
      <c r="DB58" s="527" t="s">
        <v>392</v>
      </c>
      <c r="DC58" s="528"/>
      <c r="DD58" s="461"/>
      <c r="DE58" s="51"/>
      <c r="DF58" s="658">
        <f>DF57/DF55</f>
        <v>33.893284681108753</v>
      </c>
      <c r="EC58" s="51" t="s">
        <v>313</v>
      </c>
      <c r="ED58" s="51"/>
      <c r="EE58" s="51" t="s">
        <v>314</v>
      </c>
      <c r="EF58" s="51"/>
      <c r="EG58" s="51"/>
    </row>
    <row r="59" spans="3:139" ht="16.2" thickBot="1" x14ac:dyDescent="0.35">
      <c r="C59" s="341"/>
      <c r="D59" s="342"/>
      <c r="E59" s="345"/>
      <c r="F59" s="390"/>
      <c r="G59" s="348" t="s">
        <v>300</v>
      </c>
      <c r="H59" s="349"/>
      <c r="I59" s="348" t="s">
        <v>300</v>
      </c>
      <c r="J59" s="350"/>
      <c r="K59" s="351"/>
      <c r="S59" s="46"/>
      <c r="T59" s="439"/>
      <c r="U59" s="439"/>
      <c r="V59" s="439"/>
      <c r="W59" s="439"/>
      <c r="X59" s="439"/>
      <c r="Y59" s="529"/>
      <c r="Z59" s="529"/>
      <c r="AA59" s="529"/>
      <c r="AB59" s="529"/>
      <c r="AC59" s="228"/>
      <c r="AD59" s="529"/>
      <c r="AE59" s="529"/>
      <c r="AF59" s="529"/>
      <c r="AG59" s="529"/>
      <c r="AH59" s="529"/>
      <c r="AI59" s="529"/>
      <c r="AJ59" s="529"/>
      <c r="AK59" s="529"/>
      <c r="AL59" s="529"/>
      <c r="AM59" s="529"/>
      <c r="AN59" s="529"/>
      <c r="AO59" s="529"/>
      <c r="AP59" s="529"/>
      <c r="AQ59" s="529"/>
      <c r="AR59" s="529"/>
      <c r="AS59" s="529"/>
      <c r="AT59" s="529"/>
      <c r="AU59" s="529"/>
      <c r="AV59" s="529"/>
      <c r="AW59" s="529"/>
      <c r="AX59" s="529"/>
      <c r="AY59" s="529"/>
      <c r="AZ59" s="529"/>
      <c r="BA59" s="529"/>
      <c r="BB59" s="529"/>
      <c r="BC59" s="529"/>
      <c r="BD59" s="529"/>
      <c r="BE59" s="529"/>
      <c r="BF59" s="529"/>
      <c r="BG59" s="529"/>
      <c r="BH59" s="529"/>
      <c r="BI59" s="529"/>
      <c r="BJ59" s="529"/>
      <c r="BK59" s="529"/>
      <c r="BL59" s="529"/>
      <c r="BM59" s="529"/>
      <c r="BN59" s="529"/>
      <c r="BO59" s="529"/>
      <c r="BP59" s="529"/>
      <c r="BQ59" s="529"/>
      <c r="BR59" s="529"/>
      <c r="BS59" s="529"/>
      <c r="BT59" s="529"/>
      <c r="BU59" s="529"/>
      <c r="BV59" s="529"/>
      <c r="BW59" s="529"/>
      <c r="BX59" s="529"/>
      <c r="BY59" s="529"/>
      <c r="BZ59" s="529"/>
      <c r="CA59" s="529"/>
      <c r="CB59" s="529"/>
      <c r="CC59" s="529"/>
      <c r="CD59" s="529"/>
      <c r="CE59" s="529"/>
      <c r="CF59" s="529"/>
      <c r="CG59" s="529"/>
      <c r="CH59" s="529"/>
      <c r="CI59" s="529"/>
      <c r="CJ59" s="529"/>
      <c r="CK59" s="529"/>
      <c r="CL59" s="529"/>
      <c r="CM59" s="529"/>
      <c r="CN59" s="529"/>
      <c r="CO59" s="529"/>
      <c r="CP59" s="529"/>
      <c r="CQ59" s="529"/>
      <c r="CR59" s="529"/>
      <c r="CS59" s="529"/>
      <c r="CT59" s="529"/>
      <c r="CU59" s="529"/>
      <c r="CV59" s="50"/>
      <c r="CW59" s="475"/>
      <c r="CX59" s="530"/>
      <c r="CY59" s="531" t="s">
        <v>393</v>
      </c>
      <c r="CZ59" s="532">
        <f>CZ56*DA59</f>
        <v>64514293124.586349</v>
      </c>
      <c r="DA59" s="533">
        <v>0.02</v>
      </c>
      <c r="DB59" s="292" t="s">
        <v>394</v>
      </c>
      <c r="DC59" s="300"/>
      <c r="DD59" s="461"/>
      <c r="DE59" s="51"/>
      <c r="DJ59" s="43"/>
    </row>
    <row r="60" spans="3:139" ht="16.2" thickBot="1" x14ac:dyDescent="0.35">
      <c r="C60" s="355" t="s">
        <v>189</v>
      </c>
      <c r="D60" s="534">
        <f>100%-D57-D63</f>
        <v>0.78125</v>
      </c>
      <c r="E60" s="357">
        <f>E51*D60</f>
        <v>106282350474.47861</v>
      </c>
      <c r="F60" s="361">
        <v>1</v>
      </c>
      <c r="G60" s="357">
        <f>E60*F60</f>
        <v>106282350474.47861</v>
      </c>
      <c r="H60" s="359">
        <v>0.9</v>
      </c>
      <c r="I60" s="357">
        <f>G60*H60</f>
        <v>95654115427.030746</v>
      </c>
      <c r="J60" s="359">
        <v>0</v>
      </c>
      <c r="K60" s="360">
        <f>I60*J60</f>
        <v>0</v>
      </c>
      <c r="S60" s="46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28"/>
      <c r="BU60" s="228"/>
      <c r="BV60" s="228"/>
      <c r="BW60" s="228"/>
      <c r="BX60" s="228"/>
      <c r="BY60" s="228"/>
      <c r="BZ60" s="228"/>
      <c r="CA60" s="228"/>
      <c r="CB60" s="228"/>
      <c r="CC60" s="228"/>
      <c r="CD60" s="228"/>
      <c r="CE60" s="228"/>
      <c r="CF60" s="228"/>
      <c r="CG60" s="228"/>
      <c r="CH60" s="228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50"/>
      <c r="CW60" s="50"/>
      <c r="CX60" s="461"/>
      <c r="CY60" s="531" t="s">
        <v>395</v>
      </c>
      <c r="CZ60" s="532">
        <f>CZ56*DA60</f>
        <v>129028586249.1727</v>
      </c>
      <c r="DA60" s="533">
        <v>0.04</v>
      </c>
      <c r="DB60" s="292" t="s">
        <v>396</v>
      </c>
      <c r="DC60" s="300"/>
      <c r="DD60" s="461"/>
      <c r="DE60" s="933">
        <f>DE32+DE47</f>
        <v>1713654445082.8906</v>
      </c>
      <c r="DF60" s="934" t="s">
        <v>397</v>
      </c>
      <c r="DS60" s="1"/>
      <c r="DW60" s="1"/>
      <c r="EH60" s="1"/>
      <c r="EI60" s="1"/>
    </row>
    <row r="61" spans="3:139" x14ac:dyDescent="0.3">
      <c r="C61" s="365"/>
      <c r="D61" s="366"/>
      <c r="E61" s="367"/>
      <c r="F61" s="13"/>
      <c r="G61" s="13"/>
      <c r="H61" s="13"/>
      <c r="I61" s="15"/>
      <c r="J61" s="140"/>
      <c r="K61" s="15"/>
      <c r="S61" s="46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28"/>
      <c r="BU61" s="228"/>
      <c r="BV61" s="228"/>
      <c r="BW61" s="228"/>
      <c r="BX61" s="228"/>
      <c r="BY61" s="228"/>
      <c r="BZ61" s="228"/>
      <c r="CA61" s="228"/>
      <c r="CB61" s="228"/>
      <c r="CC61" s="228"/>
      <c r="CD61" s="228"/>
      <c r="CE61" s="228"/>
      <c r="CF61" s="228"/>
      <c r="CG61" s="228"/>
      <c r="CH61" s="228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50"/>
      <c r="CW61" s="475"/>
      <c r="CX61" s="508"/>
      <c r="CY61" s="531" t="s">
        <v>398</v>
      </c>
      <c r="CZ61" s="532">
        <f>CZ56*DA61</f>
        <v>193542879373.75903</v>
      </c>
      <c r="DA61" s="533">
        <v>0.06</v>
      </c>
      <c r="DB61" s="292" t="s">
        <v>399</v>
      </c>
      <c r="DC61" s="300"/>
      <c r="DD61" s="439"/>
      <c r="DE61" s="2">
        <v>2039</v>
      </c>
      <c r="DF61" s="2">
        <v>2039</v>
      </c>
    </row>
    <row r="62" spans="3:139" ht="16.2" thickBot="1" x14ac:dyDescent="0.35">
      <c r="C62" s="140"/>
      <c r="D62" s="167"/>
      <c r="E62" s="369"/>
      <c r="F62" s="374"/>
      <c r="G62" s="374" t="s">
        <v>97</v>
      </c>
      <c r="H62" s="13"/>
      <c r="I62" s="375" t="s">
        <v>312</v>
      </c>
      <c r="J62" s="140"/>
      <c r="K62" s="15"/>
      <c r="S62" s="46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  <c r="AL62" s="228"/>
      <c r="AM62" s="228"/>
      <c r="AN62" s="228"/>
      <c r="AO62" s="228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28"/>
      <c r="BU62" s="228"/>
      <c r="BV62" s="228"/>
      <c r="BW62" s="228"/>
      <c r="BX62" s="228"/>
      <c r="BY62" s="228"/>
      <c r="BZ62" s="228"/>
      <c r="CA62" s="228"/>
      <c r="CB62" s="228"/>
      <c r="CC62" s="228"/>
      <c r="CD62" s="228"/>
      <c r="CE62" s="228"/>
      <c r="CF62" s="228"/>
      <c r="CG62" s="228"/>
      <c r="CH62" s="228"/>
      <c r="CI62" s="228"/>
      <c r="CJ62" s="228"/>
      <c r="CK62" s="228"/>
      <c r="CL62" s="228"/>
      <c r="CM62" s="228"/>
      <c r="CN62" s="228"/>
      <c r="CO62" s="228"/>
      <c r="CP62" s="228"/>
      <c r="CQ62" s="228"/>
      <c r="CR62" s="228"/>
      <c r="CS62" s="228"/>
      <c r="CT62" s="228"/>
      <c r="CU62" s="228"/>
      <c r="CV62" s="50"/>
      <c r="CW62" s="50"/>
      <c r="CX62" s="461"/>
      <c r="CY62" s="531" t="s">
        <v>400</v>
      </c>
      <c r="CZ62" s="532">
        <f>CZ56*DA62</f>
        <v>290314319060.63855</v>
      </c>
      <c r="DA62" s="533">
        <v>0.09</v>
      </c>
      <c r="DB62" s="475" t="s">
        <v>401</v>
      </c>
      <c r="DC62" s="300"/>
      <c r="DD62" s="439"/>
      <c r="DE62" s="25">
        <f>DF47</f>
        <v>133304942973178.83</v>
      </c>
      <c r="DF62" s="51" t="s">
        <v>762</v>
      </c>
    </row>
    <row r="63" spans="3:139" ht="16.2" thickBot="1" x14ac:dyDescent="0.35">
      <c r="C63" s="379" t="s">
        <v>317</v>
      </c>
      <c r="D63" s="535">
        <f>E63/E51</f>
        <v>0.16317330103519651</v>
      </c>
      <c r="E63" s="381">
        <f>E21</f>
        <v>22198325719.936459</v>
      </c>
      <c r="F63" s="385">
        <v>0.3</v>
      </c>
      <c r="G63" s="381">
        <f>E63*F63</f>
        <v>6659497715.980937</v>
      </c>
      <c r="H63" s="383">
        <v>0.9</v>
      </c>
      <c r="I63" s="381">
        <f>G63*H63</f>
        <v>5993547944.382843</v>
      </c>
      <c r="J63" s="383">
        <v>0</v>
      </c>
      <c r="K63" s="384">
        <f>I63*J63</f>
        <v>0</v>
      </c>
      <c r="S63" s="46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28"/>
      <c r="BU63" s="228"/>
      <c r="BV63" s="228"/>
      <c r="BW63" s="228"/>
      <c r="BX63" s="228"/>
      <c r="BY63" s="228"/>
      <c r="BZ63" s="228"/>
      <c r="CA63" s="228"/>
      <c r="CB63" s="228"/>
      <c r="CC63" s="228"/>
      <c r="CD63" s="228"/>
      <c r="CE63" s="228"/>
      <c r="CF63" s="228"/>
      <c r="CG63" s="228"/>
      <c r="CH63" s="228"/>
      <c r="CI63" s="228"/>
      <c r="CJ63" s="228"/>
      <c r="CK63" s="228"/>
      <c r="CL63" s="228"/>
      <c r="CM63" s="228"/>
      <c r="CN63" s="228"/>
      <c r="CO63" s="228"/>
      <c r="CP63" s="228"/>
      <c r="CQ63" s="228"/>
      <c r="CR63" s="228"/>
      <c r="CS63" s="228"/>
      <c r="CT63" s="228"/>
      <c r="CU63" s="536"/>
      <c r="CV63" s="475"/>
      <c r="CW63" s="475"/>
      <c r="CX63" s="508"/>
      <c r="CY63" s="531" t="s">
        <v>402</v>
      </c>
      <c r="CZ63" s="532">
        <f>CZ56*DA63</f>
        <v>129028586249.1727</v>
      </c>
      <c r="DA63" s="533">
        <v>0.04</v>
      </c>
      <c r="DB63" s="475" t="s">
        <v>5</v>
      </c>
      <c r="DC63" s="300"/>
      <c r="DD63" s="439"/>
      <c r="DE63" s="172"/>
    </row>
    <row r="64" spans="3:139" ht="19.2" thickBot="1" x14ac:dyDescent="0.5">
      <c r="C64" s="341"/>
      <c r="D64" s="537"/>
      <c r="E64" s="345"/>
      <c r="F64" s="403"/>
      <c r="G64" s="389" t="s">
        <v>318</v>
      </c>
      <c r="H64" s="390"/>
      <c r="I64" s="391" t="s">
        <v>318</v>
      </c>
      <c r="J64" s="392"/>
      <c r="K64" s="393"/>
      <c r="S64" s="46"/>
      <c r="Y64" s="22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S64" s="46"/>
      <c r="CU64" s="538"/>
      <c r="CV64" s="539"/>
      <c r="CW64" s="538"/>
      <c r="CX64" s="540"/>
      <c r="CY64" s="7"/>
      <c r="CZ64" s="541"/>
      <c r="DA64" s="542"/>
      <c r="DB64" s="542"/>
      <c r="DC64" s="473"/>
      <c r="DD64" s="439"/>
      <c r="DE64" s="928">
        <f>DE60/DF47</f>
        <v>1.2855145554712706E-2</v>
      </c>
      <c r="DF64" s="929" t="s">
        <v>764</v>
      </c>
    </row>
    <row r="65" spans="3:139" ht="16.2" thickBot="1" x14ac:dyDescent="0.35">
      <c r="C65" s="341"/>
      <c r="D65" s="537"/>
      <c r="E65" s="345"/>
      <c r="F65" s="403">
        <v>0.25</v>
      </c>
      <c r="G65" s="389">
        <f>E63*F65</f>
        <v>5549581429.9841146</v>
      </c>
      <c r="H65" s="402">
        <v>0.95</v>
      </c>
      <c r="I65" s="389">
        <f>G65*H65</f>
        <v>5272102358.4849091</v>
      </c>
      <c r="J65" s="402">
        <v>0</v>
      </c>
      <c r="K65" s="391">
        <f>I65*J65</f>
        <v>0</v>
      </c>
      <c r="S65" s="46"/>
      <c r="Y65" s="22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S65" s="46"/>
      <c r="CU65" s="538"/>
      <c r="CV65" s="539"/>
      <c r="CW65" s="538"/>
      <c r="CX65" s="508"/>
      <c r="CY65" s="543" t="s">
        <v>403</v>
      </c>
      <c r="CZ65" s="544">
        <f>CZ53</f>
        <v>43980465111.040001</v>
      </c>
      <c r="DA65" s="545">
        <f>CZ65/CZ56</f>
        <v>1.3634332170735381E-2</v>
      </c>
      <c r="DB65" s="488" t="s">
        <v>404</v>
      </c>
      <c r="DC65" s="489"/>
      <c r="DD65" s="439"/>
    </row>
    <row r="66" spans="3:139" ht="16.2" thickBot="1" x14ac:dyDescent="0.35">
      <c r="C66" s="140"/>
      <c r="D66" s="401">
        <f>SUM(D57:D63)</f>
        <v>1</v>
      </c>
      <c r="E66" s="13"/>
      <c r="F66" s="416"/>
      <c r="G66" s="410" t="s">
        <v>323</v>
      </c>
      <c r="H66" s="13"/>
      <c r="I66" s="411" t="s">
        <v>324</v>
      </c>
      <c r="J66" s="140"/>
      <c r="K66" s="15"/>
      <c r="S66" s="46"/>
      <c r="W66" s="51" t="s">
        <v>362</v>
      </c>
      <c r="Y66" s="228"/>
      <c r="AA66" s="55"/>
      <c r="AB66" s="46"/>
      <c r="AD66" s="46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S66" s="46"/>
      <c r="CT66" s="46"/>
      <c r="CU66" s="538"/>
      <c r="CV66" s="539"/>
      <c r="CW66" s="538"/>
      <c r="CX66" s="538"/>
      <c r="CY66" s="137" t="s">
        <v>405</v>
      </c>
      <c r="CZ66" s="546">
        <f>CZ56*DA66</f>
        <v>32257146562.293175</v>
      </c>
      <c r="DA66" s="547">
        <v>0.01</v>
      </c>
      <c r="DB66" s="488" t="s">
        <v>406</v>
      </c>
      <c r="DC66" s="489"/>
      <c r="DD66" s="548">
        <v>272</v>
      </c>
      <c r="DE66" s="457" t="s">
        <v>407</v>
      </c>
    </row>
    <row r="67" spans="3:139" ht="16.2" thickBot="1" x14ac:dyDescent="0.35">
      <c r="C67" s="140"/>
      <c r="D67" s="13"/>
      <c r="E67" s="13"/>
      <c r="F67" s="416">
        <v>0.2</v>
      </c>
      <c r="G67" s="413">
        <f>E63*F67</f>
        <v>4439665143.9872923</v>
      </c>
      <c r="H67" s="414">
        <v>0.9</v>
      </c>
      <c r="I67" s="413">
        <f>G67*H67</f>
        <v>3995698629.588563</v>
      </c>
      <c r="J67" s="414">
        <v>0</v>
      </c>
      <c r="K67" s="415">
        <f>I67*J67</f>
        <v>0</v>
      </c>
      <c r="S67" s="46"/>
      <c r="W67" s="97">
        <v>2024</v>
      </c>
      <c r="Y67" s="50"/>
      <c r="AA67" s="549"/>
      <c r="AB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S67" s="46"/>
      <c r="CU67" s="538"/>
      <c r="CV67" s="539"/>
      <c r="CW67" s="538"/>
      <c r="CX67" s="538"/>
      <c r="CY67" s="137" t="s">
        <v>408</v>
      </c>
      <c r="CZ67" s="546">
        <f>CZ56*DA67</f>
        <v>161285732811.46588</v>
      </c>
      <c r="DA67" s="547">
        <v>0.05</v>
      </c>
      <c r="DB67" s="488" t="s">
        <v>409</v>
      </c>
      <c r="DC67" s="489"/>
      <c r="DD67" s="550">
        <v>100</v>
      </c>
      <c r="DE67" s="7">
        <f>DD66*DD67</f>
        <v>27200</v>
      </c>
      <c r="DF67" s="1" t="s">
        <v>410</v>
      </c>
    </row>
    <row r="68" spans="3:139" ht="16.2" thickBot="1" x14ac:dyDescent="0.35">
      <c r="C68" s="140"/>
      <c r="D68" s="13"/>
      <c r="E68" s="13"/>
      <c r="F68" s="424"/>
      <c r="G68" s="424" t="s">
        <v>326</v>
      </c>
      <c r="H68" s="13"/>
      <c r="I68" s="425" t="s">
        <v>326</v>
      </c>
      <c r="J68" s="140"/>
      <c r="K68" s="15"/>
      <c r="R68" s="38"/>
      <c r="S68" s="551"/>
      <c r="W68" s="51" t="s">
        <v>411</v>
      </c>
      <c r="Y68" s="228"/>
      <c r="AA68" s="55"/>
      <c r="AB68" s="46"/>
      <c r="AD68" s="46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S68" s="46"/>
      <c r="CT68" s="46"/>
      <c r="CU68" s="538"/>
      <c r="CV68" s="539"/>
      <c r="CW68" s="538"/>
      <c r="CX68" s="349"/>
      <c r="CY68" s="137" t="s">
        <v>412</v>
      </c>
      <c r="CZ68" s="546">
        <f>CZ56*DA68</f>
        <v>96771439686.879517</v>
      </c>
      <c r="DA68" s="547">
        <v>0.03</v>
      </c>
      <c r="DB68" s="488" t="s">
        <v>413</v>
      </c>
      <c r="DC68" s="489"/>
      <c r="DD68" s="552"/>
      <c r="DE68" s="1">
        <v>1000</v>
      </c>
      <c r="DF68" s="1" t="s">
        <v>177</v>
      </c>
    </row>
    <row r="69" spans="3:139" ht="16.2" thickBot="1" x14ac:dyDescent="0.35">
      <c r="C69" s="140"/>
      <c r="D69" s="13"/>
      <c r="E69" s="13"/>
      <c r="F69" s="431">
        <v>0.2</v>
      </c>
      <c r="G69" s="428">
        <f>E63*F69</f>
        <v>4439665143.9872923</v>
      </c>
      <c r="H69" s="429">
        <v>0.25</v>
      </c>
      <c r="I69" s="428">
        <f>G69*H69</f>
        <v>1109916285.9968231</v>
      </c>
      <c r="J69" s="429">
        <v>0</v>
      </c>
      <c r="K69" s="430">
        <f>I69*J69</f>
        <v>0</v>
      </c>
      <c r="Q69" s="553" t="s">
        <v>414</v>
      </c>
      <c r="S69" s="46"/>
      <c r="W69" s="25">
        <f>DC47</f>
        <v>13412981985.904711</v>
      </c>
      <c r="Y69" s="228"/>
      <c r="AA69" s="549"/>
      <c r="AB69" s="46"/>
      <c r="AD69" s="46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46"/>
      <c r="CS69" s="46"/>
      <c r="CT69" s="46"/>
      <c r="CU69" s="46"/>
      <c r="CV69" s="554"/>
      <c r="CW69" s="46"/>
      <c r="CX69" s="46"/>
      <c r="CY69" s="137" t="s">
        <v>415</v>
      </c>
      <c r="CZ69" s="546">
        <f>CZ56*DA69</f>
        <v>96771439686.879517</v>
      </c>
      <c r="DA69" s="547">
        <v>0.03</v>
      </c>
      <c r="DB69" s="488" t="s">
        <v>416</v>
      </c>
      <c r="DC69" s="489"/>
      <c r="DD69" s="555"/>
      <c r="DE69" s="1">
        <f>DE67*DE68</f>
        <v>27200000</v>
      </c>
      <c r="DF69" s="1" t="s">
        <v>417</v>
      </c>
    </row>
    <row r="70" spans="3:139" x14ac:dyDescent="0.3">
      <c r="C70" s="140"/>
      <c r="D70" s="13"/>
      <c r="E70" s="13"/>
      <c r="F70" s="390"/>
      <c r="G70" s="345"/>
      <c r="H70" s="390"/>
      <c r="I70" s="393"/>
      <c r="J70" s="390"/>
      <c r="K70" s="393"/>
      <c r="L70" s="553" t="s">
        <v>282</v>
      </c>
      <c r="O70" s="553" t="s">
        <v>418</v>
      </c>
      <c r="Q70" s="556">
        <f>O72</f>
        <v>2048</v>
      </c>
      <c r="S70" s="456" t="s">
        <v>419</v>
      </c>
      <c r="U70" s="51" t="s">
        <v>420</v>
      </c>
      <c r="W70" s="51" t="s">
        <v>421</v>
      </c>
      <c r="Y70" s="228"/>
      <c r="AA70" s="46"/>
      <c r="AB70" s="46"/>
      <c r="AD70" s="46"/>
      <c r="AE70" s="58"/>
      <c r="AF70" s="58"/>
      <c r="AG70" s="58"/>
      <c r="AH70" s="58"/>
      <c r="AI70" s="58"/>
      <c r="AJ70" s="58"/>
      <c r="AK70" s="58"/>
      <c r="AN70" s="58"/>
      <c r="AO70" s="58"/>
      <c r="AR70" s="58"/>
      <c r="AS70" s="58"/>
      <c r="AV70" s="58"/>
      <c r="AW70" s="58"/>
      <c r="AZ70" s="58"/>
      <c r="BA70" s="58"/>
      <c r="BD70" s="58"/>
      <c r="BE70" s="58"/>
      <c r="BH70" s="58"/>
      <c r="BI70" s="58"/>
      <c r="BL70" s="58"/>
      <c r="BM70" s="58"/>
      <c r="BN70" s="58"/>
      <c r="BO70" s="58"/>
      <c r="BP70" s="58"/>
      <c r="BQ70" s="58"/>
      <c r="BT70" s="58"/>
      <c r="BU70" s="58"/>
      <c r="BX70" s="58"/>
      <c r="BY70" s="58"/>
      <c r="CB70" s="58"/>
      <c r="CC70" s="58"/>
      <c r="CF70" s="58"/>
      <c r="CG70" s="58"/>
      <c r="CJ70" s="58"/>
      <c r="CK70" s="58"/>
      <c r="CN70" s="58"/>
      <c r="CO70" s="58"/>
      <c r="CR70" s="46"/>
      <c r="CS70" s="46"/>
      <c r="CT70" s="46"/>
      <c r="CU70" s="46"/>
      <c r="CV70" s="554"/>
      <c r="CW70" s="46"/>
      <c r="CX70" s="46"/>
      <c r="CY70" s="137" t="s">
        <v>152</v>
      </c>
      <c r="CZ70" s="546">
        <f>CZ56*DA70</f>
        <v>96771439686.879517</v>
      </c>
      <c r="DA70" s="547">
        <v>0.03</v>
      </c>
      <c r="DB70" s="488" t="s">
        <v>422</v>
      </c>
      <c r="DC70" s="489"/>
      <c r="DD70" s="552"/>
      <c r="DE70" s="1">
        <f>DE69*2</f>
        <v>54400000</v>
      </c>
      <c r="DF70" s="1" t="s">
        <v>423</v>
      </c>
      <c r="DS70" s="1"/>
      <c r="DW70" s="1"/>
      <c r="EH70" s="1"/>
      <c r="EI70" s="1"/>
    </row>
    <row r="71" spans="3:139" x14ac:dyDescent="0.3">
      <c r="C71" s="140"/>
      <c r="D71" s="13"/>
      <c r="E71" s="13"/>
      <c r="F71" s="13"/>
      <c r="G71" s="13"/>
      <c r="H71" s="13"/>
      <c r="I71" s="15"/>
      <c r="J71" s="140"/>
      <c r="K71" s="15"/>
      <c r="L71" s="553" t="s">
        <v>424</v>
      </c>
      <c r="M71" s="461" t="s">
        <v>425</v>
      </c>
      <c r="O71" s="553" t="s">
        <v>426</v>
      </c>
      <c r="Q71" s="553" t="s">
        <v>426</v>
      </c>
      <c r="S71" s="557">
        <f>DA53</f>
        <v>2048</v>
      </c>
      <c r="U71" s="51" t="s">
        <v>427</v>
      </c>
      <c r="V71" s="71"/>
      <c r="W71" s="230">
        <v>0.3</v>
      </c>
      <c r="Y71" s="50" t="s">
        <v>428</v>
      </c>
      <c r="Z71" s="50"/>
      <c r="AA71" s="51" t="s">
        <v>429</v>
      </c>
      <c r="AB71" s="46"/>
      <c r="AE71" s="554"/>
      <c r="AF71" s="558" t="s">
        <v>430</v>
      </c>
      <c r="AG71" s="554"/>
      <c r="CT71" s="46"/>
      <c r="CU71" s="46"/>
      <c r="CV71" s="554"/>
      <c r="CW71" s="46"/>
      <c r="CX71" s="46"/>
      <c r="CY71" s="137" t="s">
        <v>431</v>
      </c>
      <c r="CZ71" s="546">
        <f>CZ56*DA71</f>
        <v>96771439686.879517</v>
      </c>
      <c r="DA71" s="547">
        <v>0.03</v>
      </c>
      <c r="DB71" s="488" t="s">
        <v>432</v>
      </c>
      <c r="DC71" s="489"/>
      <c r="DD71" s="559"/>
    </row>
    <row r="72" spans="3:139" x14ac:dyDescent="0.3">
      <c r="C72" s="440"/>
      <c r="D72" s="35"/>
      <c r="E72" s="35"/>
      <c r="F72" s="35"/>
      <c r="G72" s="441">
        <f>SUM(G53:G71)</f>
        <v>134931492321.3358</v>
      </c>
      <c r="H72" s="65"/>
      <c r="I72" s="443">
        <f>SUM(I53:I71)</f>
        <v>118262984886.14087</v>
      </c>
      <c r="J72" s="440"/>
      <c r="K72" s="560">
        <f>SUM(K53:K71)</f>
        <v>0</v>
      </c>
      <c r="L72" s="561">
        <f>CZ34</f>
        <v>24.034557968875081</v>
      </c>
      <c r="M72" s="562">
        <f>K72*L72</f>
        <v>0</v>
      </c>
      <c r="N72" s="461"/>
      <c r="O72" s="563">
        <f>DA53</f>
        <v>2048</v>
      </c>
      <c r="P72" s="461"/>
      <c r="Q72" s="562">
        <f>M72*O72</f>
        <v>0</v>
      </c>
      <c r="R72" s="461"/>
      <c r="S72" s="564">
        <f>M72*S71</f>
        <v>0</v>
      </c>
      <c r="T72" s="461"/>
      <c r="U72" s="400">
        <f>Q72+S72</f>
        <v>0</v>
      </c>
      <c r="V72" s="97" t="s">
        <v>433</v>
      </c>
      <c r="W72" s="400">
        <f>W69*W71</f>
        <v>4023894595.7714128</v>
      </c>
      <c r="X72" s="97" t="s">
        <v>433</v>
      </c>
      <c r="Y72" s="400">
        <f>CZ59+CZ60+CZ61+CZ62+CZ63</f>
        <v>806428664057.32935</v>
      </c>
      <c r="Z72" s="97" t="s">
        <v>434</v>
      </c>
      <c r="AA72" s="400">
        <f>U72+W72+Y72</f>
        <v>810452558653.10071</v>
      </c>
      <c r="AB72" s="228"/>
      <c r="AC72" s="228"/>
      <c r="AD72" s="565"/>
      <c r="AE72" s="558" t="s">
        <v>362</v>
      </c>
      <c r="AF72" s="554"/>
      <c r="AG72" s="558" t="s">
        <v>435</v>
      </c>
      <c r="AH72" s="554"/>
      <c r="AI72" s="554"/>
      <c r="AJ72" s="554"/>
      <c r="AK72" s="554"/>
      <c r="AL72" s="554"/>
      <c r="AM72" s="554"/>
      <c r="AN72" s="554"/>
      <c r="AO72" s="554"/>
      <c r="AP72" s="554"/>
      <c r="AQ72" s="554"/>
      <c r="AR72" s="554"/>
      <c r="AS72" s="554"/>
      <c r="AT72" s="554"/>
      <c r="AU72" s="554"/>
      <c r="AV72" s="554"/>
      <c r="AW72" s="554"/>
      <c r="AX72" s="554"/>
      <c r="AY72" s="554"/>
      <c r="AZ72" s="554"/>
      <c r="BA72" s="554"/>
      <c r="BB72" s="554"/>
      <c r="BC72" s="554"/>
      <c r="BD72" s="554"/>
      <c r="BE72" s="554"/>
      <c r="BF72" s="554"/>
      <c r="BG72" s="554"/>
      <c r="BH72" s="554"/>
      <c r="BI72" s="554"/>
      <c r="BJ72" s="554"/>
      <c r="BK72" s="554"/>
      <c r="BL72" s="554"/>
      <c r="BM72" s="554"/>
      <c r="BN72" s="554"/>
      <c r="BO72" s="554"/>
      <c r="BP72" s="554"/>
      <c r="BQ72" s="554"/>
      <c r="BR72" s="554"/>
      <c r="BS72" s="554"/>
      <c r="BT72" s="554"/>
      <c r="BU72" s="554"/>
      <c r="BV72" s="554"/>
      <c r="BW72" s="554"/>
      <c r="BX72" s="554"/>
      <c r="BY72" s="554"/>
      <c r="BZ72" s="554"/>
      <c r="CA72" s="554"/>
      <c r="CB72" s="554"/>
      <c r="CC72" s="554"/>
      <c r="CD72" s="554"/>
      <c r="CE72" s="554"/>
      <c r="CF72" s="554"/>
      <c r="CG72" s="554"/>
      <c r="CH72" s="554"/>
      <c r="CI72" s="554"/>
      <c r="CJ72" s="554"/>
      <c r="CK72" s="554"/>
      <c r="CL72" s="554"/>
      <c r="CM72" s="554"/>
      <c r="CN72" s="554"/>
      <c r="CO72" s="554"/>
      <c r="CP72" s="554"/>
      <c r="CQ72" s="554"/>
      <c r="CR72" s="554"/>
      <c r="CS72" s="554"/>
      <c r="CT72" s="554"/>
      <c r="CU72" s="457"/>
      <c r="CV72" s="554"/>
      <c r="CW72" s="46"/>
      <c r="CX72" s="46"/>
      <c r="CY72" s="137" t="s">
        <v>436</v>
      </c>
      <c r="CZ72" s="546">
        <f>CZ56*DA72</f>
        <v>96771439686.879517</v>
      </c>
      <c r="DA72" s="547">
        <v>0.03</v>
      </c>
      <c r="DB72" s="488" t="s">
        <v>437</v>
      </c>
      <c r="DC72" s="489"/>
      <c r="DD72" s="566"/>
    </row>
    <row r="73" spans="3:139" x14ac:dyDescent="0.3">
      <c r="J73" s="46"/>
      <c r="K73" s="46"/>
      <c r="L73" s="46"/>
      <c r="M73" s="46"/>
      <c r="N73" s="46"/>
      <c r="O73" s="46"/>
      <c r="P73" s="46"/>
      <c r="Q73" s="46"/>
      <c r="R73" s="46"/>
      <c r="S73" s="58"/>
      <c r="T73" s="46"/>
      <c r="U73" s="46"/>
      <c r="V73" s="46"/>
      <c r="W73" s="46"/>
      <c r="X73" s="46"/>
      <c r="Y73" s="46"/>
      <c r="Z73" s="46"/>
      <c r="AA73" s="50"/>
      <c r="AB73" s="46"/>
      <c r="AD73" s="567"/>
      <c r="AE73" s="457"/>
      <c r="AF73" s="568">
        <v>0.04</v>
      </c>
      <c r="AG73" s="457"/>
      <c r="CU73" s="46"/>
      <c r="CV73" s="46"/>
      <c r="CW73" s="46"/>
      <c r="CX73" s="46"/>
      <c r="CY73" s="137" t="s">
        <v>438</v>
      </c>
      <c r="CZ73" s="546">
        <f>CZ56*DA73</f>
        <v>161285732811.46588</v>
      </c>
      <c r="DA73" s="547">
        <v>0.05</v>
      </c>
      <c r="DB73" s="488" t="s">
        <v>439</v>
      </c>
      <c r="DC73" s="489"/>
      <c r="DD73" s="515"/>
    </row>
    <row r="74" spans="3:139" x14ac:dyDescent="0.3">
      <c r="J74" s="46"/>
      <c r="K74" s="46"/>
      <c r="L74" s="46"/>
      <c r="M74" s="46"/>
      <c r="N74" s="46"/>
      <c r="O74" s="46"/>
      <c r="P74" s="46"/>
      <c r="Q74" s="46"/>
      <c r="R74" s="46"/>
      <c r="S74" s="58"/>
      <c r="T74" s="46"/>
      <c r="U74" s="46"/>
      <c r="V74" s="46"/>
      <c r="W74" s="46"/>
      <c r="X74" s="46"/>
      <c r="Y74" s="46"/>
      <c r="Z74" s="46"/>
      <c r="AA74" s="50"/>
      <c r="AB74" s="46"/>
      <c r="AC74" s="569" t="s">
        <v>440</v>
      </c>
      <c r="AD74" s="85">
        <v>2016</v>
      </c>
      <c r="AE74" s="25">
        <v>5442000000</v>
      </c>
      <c r="AF74" s="570">
        <f t="shared" ref="AF74:AF106" si="28">AF73</f>
        <v>0.04</v>
      </c>
      <c r="AG74" s="25">
        <f t="shared" ref="AG74:AG106" si="29">AE74*AF74</f>
        <v>217680000</v>
      </c>
      <c r="CU74" s="46"/>
      <c r="CV74" s="58"/>
      <c r="CW74" s="58"/>
      <c r="CX74" s="58"/>
      <c r="CY74" s="137" t="s">
        <v>441</v>
      </c>
      <c r="CZ74" s="546">
        <f>CZ56*DA74</f>
        <v>322571465622.93176</v>
      </c>
      <c r="DA74" s="547">
        <v>0.1</v>
      </c>
      <c r="DB74" s="488" t="s">
        <v>442</v>
      </c>
      <c r="DC74" s="489"/>
      <c r="DD74" s="515"/>
    </row>
    <row r="75" spans="3:139" x14ac:dyDescent="0.3">
      <c r="J75" s="46"/>
      <c r="K75" s="46"/>
      <c r="L75" s="46"/>
      <c r="M75" s="46"/>
      <c r="N75" s="46"/>
      <c r="O75" s="46"/>
      <c r="P75" s="46"/>
      <c r="Q75" s="46"/>
      <c r="R75" s="46"/>
      <c r="S75" s="58"/>
      <c r="T75" s="46"/>
      <c r="U75" s="46"/>
      <c r="V75" s="46"/>
      <c r="W75" s="46"/>
      <c r="X75" s="46"/>
      <c r="Y75" s="46"/>
      <c r="Z75" s="571" t="s">
        <v>443</v>
      </c>
      <c r="AA75" s="50">
        <f>W72</f>
        <v>4023894595.7714128</v>
      </c>
      <c r="AB75" s="46"/>
      <c r="AD75" s="85">
        <f t="shared" ref="AD75:AD106" si="30">AD74+1</f>
        <v>2017</v>
      </c>
      <c r="AE75" s="25">
        <f t="shared" ref="AE75:AE106" si="31">AE74+AG74</f>
        <v>5659680000</v>
      </c>
      <c r="AF75" s="570">
        <f t="shared" si="28"/>
        <v>0.04</v>
      </c>
      <c r="AG75" s="25">
        <f t="shared" si="29"/>
        <v>226387200</v>
      </c>
      <c r="CU75" s="46"/>
      <c r="CV75" s="58"/>
      <c r="CW75" s="46"/>
      <c r="CX75" s="46"/>
      <c r="CY75" s="137" t="s">
        <v>444</v>
      </c>
      <c r="CZ75" s="546">
        <f>CZ56*DA75</f>
        <v>64514293124.586349</v>
      </c>
      <c r="DA75" s="547">
        <v>0.02</v>
      </c>
      <c r="DB75" s="487" t="s">
        <v>445</v>
      </c>
      <c r="DC75" s="572"/>
      <c r="DD75" s="515"/>
    </row>
    <row r="76" spans="3:139" x14ac:dyDescent="0.3">
      <c r="R76" s="46"/>
      <c r="S76" s="58"/>
      <c r="T76" s="46"/>
      <c r="U76" s="46"/>
      <c r="V76" s="46"/>
      <c r="W76" s="46"/>
      <c r="X76" s="46"/>
      <c r="Y76" s="46"/>
      <c r="Z76" s="571" t="s">
        <v>446</v>
      </c>
      <c r="AA76" s="450">
        <f>AA72</f>
        <v>810452558653.10071</v>
      </c>
      <c r="AB76" s="46"/>
      <c r="AD76" s="85">
        <f t="shared" si="30"/>
        <v>2018</v>
      </c>
      <c r="AE76" s="25">
        <f t="shared" si="31"/>
        <v>5886067200</v>
      </c>
      <c r="AF76" s="570">
        <f t="shared" si="28"/>
        <v>0.04</v>
      </c>
      <c r="AG76" s="25">
        <f t="shared" si="29"/>
        <v>235442688</v>
      </c>
      <c r="CU76" s="46"/>
      <c r="CV76" s="58"/>
      <c r="CW76" s="46"/>
      <c r="CX76" s="46"/>
      <c r="CY76" s="573" t="s">
        <v>447</v>
      </c>
      <c r="CZ76" s="546">
        <f>CZ56*DA76</f>
        <v>64514293124.586349</v>
      </c>
      <c r="DA76" s="547">
        <v>0.02</v>
      </c>
      <c r="DB76" s="487" t="s">
        <v>448</v>
      </c>
      <c r="DC76" s="572"/>
      <c r="DD76" s="515"/>
    </row>
    <row r="77" spans="3:139" x14ac:dyDescent="0.3">
      <c r="R77" s="46"/>
      <c r="S77" s="58"/>
      <c r="T77" s="46"/>
      <c r="U77" s="46"/>
      <c r="V77" s="46"/>
      <c r="W77" s="46"/>
      <c r="X77" s="46"/>
      <c r="Y77" s="46"/>
      <c r="Z77" s="46"/>
      <c r="AA77" s="218"/>
      <c r="AB77" s="58"/>
      <c r="AD77" s="85">
        <f t="shared" si="30"/>
        <v>2019</v>
      </c>
      <c r="AE77" s="25">
        <f t="shared" si="31"/>
        <v>6121509888</v>
      </c>
      <c r="AF77" s="570">
        <f t="shared" si="28"/>
        <v>0.04</v>
      </c>
      <c r="AG77" s="25">
        <f t="shared" si="29"/>
        <v>244860395.52000001</v>
      </c>
      <c r="CU77" s="46"/>
      <c r="CV77" s="46"/>
      <c r="CW77" s="46"/>
      <c r="CX77" s="46"/>
      <c r="CY77" s="137" t="s">
        <v>449</v>
      </c>
      <c r="CZ77" s="941">
        <f>CZ56*DA77</f>
        <v>161285732811.46588</v>
      </c>
      <c r="DA77" s="575">
        <v>0.05</v>
      </c>
      <c r="DB77" s="488" t="s">
        <v>450</v>
      </c>
      <c r="DC77" s="489"/>
      <c r="DD77" s="515"/>
    </row>
    <row r="78" spans="3:139" x14ac:dyDescent="0.3">
      <c r="R78" s="46"/>
      <c r="S78" s="58"/>
      <c r="T78" s="46"/>
      <c r="U78" s="46"/>
      <c r="V78" s="46"/>
      <c r="W78" s="46"/>
      <c r="X78" s="46"/>
      <c r="Y78" s="46"/>
      <c r="Z78" s="569" t="s">
        <v>451</v>
      </c>
      <c r="AA78" s="166">
        <f>AA72/W72</f>
        <v>201.40998710671508</v>
      </c>
      <c r="AB78" s="58"/>
      <c r="AD78" s="85">
        <f t="shared" si="30"/>
        <v>2020</v>
      </c>
      <c r="AE78" s="25">
        <f t="shared" si="31"/>
        <v>6366370283.5200005</v>
      </c>
      <c r="AF78" s="570">
        <f t="shared" si="28"/>
        <v>0.04</v>
      </c>
      <c r="AG78" s="25">
        <f t="shared" si="29"/>
        <v>254654811.34080002</v>
      </c>
      <c r="CU78" s="46"/>
      <c r="CV78" s="46"/>
      <c r="CW78" s="46"/>
      <c r="CX78" s="46"/>
      <c r="CY78" s="137" t="s">
        <v>452</v>
      </c>
      <c r="CZ78" s="941">
        <f>CZ56*DA78</f>
        <v>161285732811.46588</v>
      </c>
      <c r="DA78" s="575">
        <v>0.05</v>
      </c>
      <c r="DB78" s="488" t="s">
        <v>453</v>
      </c>
      <c r="DC78" s="489"/>
      <c r="DD78" s="515"/>
    </row>
    <row r="79" spans="3:139" x14ac:dyDescent="0.3">
      <c r="R79" s="46"/>
      <c r="S79" s="58"/>
      <c r="T79" s="46"/>
      <c r="U79" s="46"/>
      <c r="V79" s="46"/>
      <c r="W79" s="46"/>
      <c r="X79" s="46"/>
      <c r="AB79" s="58"/>
      <c r="AD79" s="85">
        <f t="shared" si="30"/>
        <v>2021</v>
      </c>
      <c r="AE79" s="25">
        <f t="shared" si="31"/>
        <v>6621025094.8608007</v>
      </c>
      <c r="AF79" s="570">
        <f t="shared" si="28"/>
        <v>0.04</v>
      </c>
      <c r="AG79" s="25">
        <f t="shared" si="29"/>
        <v>264841003.79443204</v>
      </c>
      <c r="CU79" s="46"/>
      <c r="CV79" s="46"/>
      <c r="CW79" s="46"/>
      <c r="CX79" s="46"/>
      <c r="CY79" s="137" t="s">
        <v>513</v>
      </c>
      <c r="CZ79" s="941">
        <f>CZ56*DA79</f>
        <v>161285732811.46588</v>
      </c>
      <c r="DA79" s="575">
        <v>0.05</v>
      </c>
      <c r="DB79" s="488" t="s">
        <v>514</v>
      </c>
      <c r="DC79" s="489"/>
      <c r="DD79" s="515"/>
    </row>
    <row r="80" spans="3:139" x14ac:dyDescent="0.3">
      <c r="R80" s="46"/>
      <c r="S80" s="58"/>
      <c r="T80" s="46"/>
      <c r="U80" s="46"/>
      <c r="V80" s="46"/>
      <c r="W80" s="46"/>
      <c r="X80" s="46"/>
      <c r="Y80" s="46"/>
      <c r="Z80" s="46"/>
      <c r="AA80" s="46"/>
      <c r="AB80" s="46"/>
      <c r="AD80" s="85">
        <f t="shared" si="30"/>
        <v>2022</v>
      </c>
      <c r="AE80" s="25">
        <f t="shared" si="31"/>
        <v>6885866098.6552324</v>
      </c>
      <c r="AF80" s="570">
        <f t="shared" si="28"/>
        <v>0.04</v>
      </c>
      <c r="AG80" s="25">
        <f t="shared" si="29"/>
        <v>275434643.94620931</v>
      </c>
      <c r="CU80" s="46"/>
      <c r="CV80" s="46"/>
      <c r="CW80" s="46"/>
      <c r="CX80" s="46"/>
      <c r="CY80" s="137" t="s">
        <v>456</v>
      </c>
      <c r="CZ80" s="941">
        <f>CZ56*DA80</f>
        <v>129028586249.1727</v>
      </c>
      <c r="DA80" s="575">
        <v>0.04</v>
      </c>
      <c r="DB80" s="488" t="s">
        <v>457</v>
      </c>
      <c r="DC80" s="489"/>
      <c r="DD80" s="349"/>
    </row>
    <row r="81" spans="18:109" x14ac:dyDescent="0.3">
      <c r="R81" s="46"/>
      <c r="S81" s="58"/>
      <c r="T81" s="46"/>
      <c r="U81" s="46"/>
      <c r="V81" s="46"/>
      <c r="W81" s="46"/>
      <c r="Y81" s="46"/>
      <c r="Z81" s="46"/>
      <c r="AA81" s="46"/>
      <c r="AB81" s="46"/>
      <c r="AD81" s="85">
        <f t="shared" si="30"/>
        <v>2023</v>
      </c>
      <c r="AE81" s="25">
        <f t="shared" si="31"/>
        <v>7161300742.6014414</v>
      </c>
      <c r="AF81" s="570">
        <f t="shared" si="28"/>
        <v>0.04</v>
      </c>
      <c r="AG81" s="25">
        <f t="shared" si="29"/>
        <v>286452029.70405763</v>
      </c>
      <c r="CU81" s="46"/>
      <c r="CV81" s="46"/>
      <c r="CW81" s="46"/>
      <c r="CX81" s="46"/>
      <c r="CY81" s="137" t="s">
        <v>458</v>
      </c>
      <c r="CZ81" s="546">
        <f>CZ56*DA81</f>
        <v>129028586249.1727</v>
      </c>
      <c r="DA81" s="547">
        <v>0.04</v>
      </c>
      <c r="DB81" s="488" t="s">
        <v>459</v>
      </c>
      <c r="DC81" s="489"/>
      <c r="DD81" s="349"/>
    </row>
    <row r="82" spans="18:109" x14ac:dyDescent="0.3">
      <c r="R82" s="46"/>
      <c r="S82" s="58"/>
      <c r="T82" s="46"/>
      <c r="U82" s="46"/>
      <c r="V82" s="46"/>
      <c r="W82" s="46"/>
      <c r="X82" s="46"/>
      <c r="AB82" s="46"/>
      <c r="AD82" s="576">
        <f t="shared" si="30"/>
        <v>2024</v>
      </c>
      <c r="AE82" s="449">
        <f t="shared" si="31"/>
        <v>7447752772.3054991</v>
      </c>
      <c r="AF82" s="577">
        <f t="shared" si="28"/>
        <v>0.04</v>
      </c>
      <c r="AG82" s="578">
        <f t="shared" si="29"/>
        <v>297910110.89221996</v>
      </c>
      <c r="CU82" s="46"/>
      <c r="CV82" s="46"/>
      <c r="CW82" s="46"/>
      <c r="CX82" s="46"/>
      <c r="CY82" s="94"/>
      <c r="CZ82" s="579"/>
      <c r="DA82" s="580">
        <f>SUM(DA58:DA81)</f>
        <v>0.90363433217073574</v>
      </c>
      <c r="DB82" s="581"/>
      <c r="DC82" s="582"/>
      <c r="DD82" s="349"/>
    </row>
    <row r="83" spans="18:109" x14ac:dyDescent="0.3">
      <c r="R83" s="46"/>
      <c r="S83" s="58"/>
      <c r="T83" s="46"/>
      <c r="U83" s="46"/>
      <c r="V83" s="46"/>
      <c r="W83" s="46"/>
      <c r="X83" s="46"/>
      <c r="AB83" s="46"/>
      <c r="AD83" s="85">
        <f t="shared" si="30"/>
        <v>2025</v>
      </c>
      <c r="AE83" s="25">
        <f t="shared" si="31"/>
        <v>7745662883.1977186</v>
      </c>
      <c r="AF83" s="570">
        <f t="shared" si="28"/>
        <v>0.04</v>
      </c>
      <c r="AG83" s="25">
        <f t="shared" si="29"/>
        <v>309826515.32790875</v>
      </c>
      <c r="CU83" s="46"/>
      <c r="CV83" s="46"/>
      <c r="CW83" s="46"/>
      <c r="CX83" s="46"/>
      <c r="CY83" s="573" t="s">
        <v>460</v>
      </c>
      <c r="CZ83" s="574">
        <f>CZ56*DA83</f>
        <v>310848147074.18372</v>
      </c>
      <c r="DA83" s="575">
        <f>100%-DA82</f>
        <v>9.6365667829264257E-2</v>
      </c>
      <c r="DB83" s="488" t="s">
        <v>5</v>
      </c>
      <c r="DC83" s="489"/>
      <c r="DD83" s="349"/>
    </row>
    <row r="84" spans="18:109" x14ac:dyDescent="0.3"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D84" s="85">
        <f t="shared" si="30"/>
        <v>2026</v>
      </c>
      <c r="AE84" s="25">
        <f t="shared" si="31"/>
        <v>8055489398.5256271</v>
      </c>
      <c r="AF84" s="570">
        <f t="shared" si="28"/>
        <v>0.04</v>
      </c>
      <c r="AG84" s="25">
        <f t="shared" si="29"/>
        <v>322219575.94102508</v>
      </c>
      <c r="CU84" s="46"/>
      <c r="CV84" s="46"/>
      <c r="CW84" s="46"/>
      <c r="CX84" s="46"/>
      <c r="CY84" s="583" t="s">
        <v>461</v>
      </c>
      <c r="CZ84" s="584">
        <f>SUM(CZ58:CZ83)</f>
        <v>3225714656229.3159</v>
      </c>
      <c r="DA84" s="585">
        <f>DA82+DA83</f>
        <v>1</v>
      </c>
      <c r="DB84" s="586" t="s">
        <v>273</v>
      </c>
      <c r="DC84" s="587"/>
      <c r="DD84" s="349"/>
    </row>
    <row r="85" spans="18:109" x14ac:dyDescent="0.3">
      <c r="R85" s="46"/>
      <c r="S85" s="46"/>
      <c r="T85" s="46"/>
      <c r="U85" s="46"/>
      <c r="V85" s="46"/>
      <c r="AD85" s="85">
        <f t="shared" si="30"/>
        <v>2027</v>
      </c>
      <c r="AE85" s="25">
        <f t="shared" si="31"/>
        <v>8377708974.4666519</v>
      </c>
      <c r="AF85" s="570">
        <f t="shared" si="28"/>
        <v>0.04</v>
      </c>
      <c r="AG85" s="25">
        <f t="shared" si="29"/>
        <v>335108358.97866607</v>
      </c>
      <c r="CU85" s="46"/>
      <c r="CV85" s="46"/>
      <c r="CW85" s="46"/>
      <c r="CX85" s="46"/>
      <c r="CY85" s="583" t="s">
        <v>462</v>
      </c>
      <c r="CZ85" s="299">
        <f>CZ59+CZ60+CZ61+CZ62+CZ63</f>
        <v>806428664057.32935</v>
      </c>
      <c r="DA85" s="65"/>
      <c r="DB85" s="65" t="s">
        <v>463</v>
      </c>
      <c r="DC85" s="298"/>
      <c r="DD85" s="349"/>
    </row>
    <row r="86" spans="18:109" x14ac:dyDescent="0.3">
      <c r="AD86" s="85">
        <f t="shared" si="30"/>
        <v>2028</v>
      </c>
      <c r="AE86" s="25">
        <f t="shared" si="31"/>
        <v>8712817333.4453182</v>
      </c>
      <c r="AF86" s="570">
        <f t="shared" si="28"/>
        <v>0.04</v>
      </c>
      <c r="AG86" s="25">
        <f t="shared" si="29"/>
        <v>348512693.33781272</v>
      </c>
      <c r="CU86" s="46"/>
      <c r="CV86" s="46"/>
      <c r="CW86" s="46"/>
      <c r="CX86" s="46"/>
      <c r="CY86" s="588"/>
      <c r="CZ86" s="589"/>
      <c r="DA86" s="590"/>
      <c r="DB86" s="590"/>
      <c r="DC86" s="591"/>
      <c r="DD86" s="349"/>
    </row>
    <row r="87" spans="18:109" x14ac:dyDescent="0.3">
      <c r="AD87" s="85">
        <f t="shared" si="30"/>
        <v>2029</v>
      </c>
      <c r="AE87" s="25">
        <f t="shared" si="31"/>
        <v>9061330026.7831306</v>
      </c>
      <c r="AF87" s="570">
        <f t="shared" si="28"/>
        <v>0.04</v>
      </c>
      <c r="AG87" s="25">
        <f t="shared" si="29"/>
        <v>362453201.07132524</v>
      </c>
      <c r="CU87" s="46"/>
      <c r="CV87" s="46"/>
      <c r="CW87" s="46"/>
      <c r="CX87" s="46"/>
      <c r="CY87" s="592" t="s">
        <v>464</v>
      </c>
      <c r="CZ87" s="593">
        <f>AA72</f>
        <v>810452558653.10071</v>
      </c>
      <c r="DA87" s="349" t="s">
        <v>465</v>
      </c>
      <c r="DB87" s="349"/>
      <c r="DC87" s="349"/>
      <c r="DD87" s="349"/>
    </row>
    <row r="88" spans="18:109" x14ac:dyDescent="0.3">
      <c r="AD88" s="85">
        <f t="shared" si="30"/>
        <v>2030</v>
      </c>
      <c r="AE88" s="25">
        <f t="shared" si="31"/>
        <v>9423783227.8544559</v>
      </c>
      <c r="AF88" s="570">
        <f t="shared" si="28"/>
        <v>0.04</v>
      </c>
      <c r="AG88" s="25">
        <f t="shared" si="29"/>
        <v>376951329.11417824</v>
      </c>
      <c r="CU88" s="46"/>
      <c r="CV88" s="46"/>
      <c r="CW88" s="46"/>
      <c r="CX88" s="46"/>
      <c r="CY88" s="594" t="s">
        <v>466</v>
      </c>
      <c r="CZ88" s="595">
        <f>W72</f>
        <v>4023894595.7714128</v>
      </c>
      <c r="DA88" s="488" t="s">
        <v>467</v>
      </c>
      <c r="DB88" s="488"/>
      <c r="DC88" s="349"/>
      <c r="DD88" s="349"/>
    </row>
    <row r="89" spans="18:109" x14ac:dyDescent="0.3">
      <c r="AD89" s="85">
        <f t="shared" si="30"/>
        <v>2031</v>
      </c>
      <c r="AE89" s="25">
        <f t="shared" si="31"/>
        <v>9800734556.9686337</v>
      </c>
      <c r="AF89" s="570">
        <f t="shared" si="28"/>
        <v>0.04</v>
      </c>
      <c r="AG89" s="25">
        <f t="shared" si="29"/>
        <v>392029382.27874535</v>
      </c>
      <c r="CU89" s="46"/>
      <c r="CV89" s="46"/>
      <c r="CW89" s="46"/>
      <c r="CX89" s="46"/>
      <c r="CY89" s="538"/>
      <c r="CZ89" s="596"/>
      <c r="DA89" s="349"/>
      <c r="DB89" s="349"/>
      <c r="DC89" s="349"/>
      <c r="DD89" s="349"/>
      <c r="DE89" s="58"/>
    </row>
    <row r="90" spans="18:109" x14ac:dyDescent="0.3">
      <c r="AD90" s="85">
        <f t="shared" si="30"/>
        <v>2032</v>
      </c>
      <c r="AE90" s="25">
        <f t="shared" si="31"/>
        <v>10192763939.247379</v>
      </c>
      <c r="AF90" s="570">
        <f t="shared" si="28"/>
        <v>0.04</v>
      </c>
      <c r="AG90" s="25">
        <f t="shared" si="29"/>
        <v>407710557.56989521</v>
      </c>
      <c r="CU90" s="46"/>
      <c r="CV90" s="46"/>
      <c r="CW90" s="46"/>
      <c r="CX90" s="46"/>
      <c r="CZ90" s="265" t="s">
        <v>266</v>
      </c>
      <c r="DA90" s="58"/>
      <c r="DB90" s="58"/>
      <c r="DC90" s="58"/>
      <c r="DD90" s="58"/>
      <c r="DE90" s="58"/>
    </row>
    <row r="91" spans="18:109" x14ac:dyDescent="0.3">
      <c r="AD91" s="85">
        <f t="shared" si="30"/>
        <v>2033</v>
      </c>
      <c r="AE91" s="25">
        <f t="shared" si="31"/>
        <v>10600474496.817274</v>
      </c>
      <c r="AF91" s="570">
        <f t="shared" si="28"/>
        <v>0.04</v>
      </c>
      <c r="AG91" s="25">
        <f t="shared" si="29"/>
        <v>424018979.87269098</v>
      </c>
      <c r="CU91" s="46"/>
      <c r="CV91" s="46"/>
      <c r="CW91" s="46"/>
      <c r="CX91" s="46"/>
      <c r="DA91" s="58"/>
      <c r="DB91" s="58"/>
      <c r="DC91" s="58"/>
      <c r="DD91" s="58"/>
      <c r="DE91" s="58"/>
    </row>
    <row r="92" spans="18:109" x14ac:dyDescent="0.3">
      <c r="AD92" s="85">
        <f t="shared" si="30"/>
        <v>2034</v>
      </c>
      <c r="AE92" s="25">
        <f t="shared" si="31"/>
        <v>11024493476.689964</v>
      </c>
      <c r="AF92" s="570">
        <f t="shared" si="28"/>
        <v>0.04</v>
      </c>
      <c r="AG92" s="25">
        <f t="shared" si="29"/>
        <v>440979739.06759858</v>
      </c>
      <c r="CU92" s="46"/>
      <c r="CV92" s="46"/>
      <c r="CW92" s="46"/>
      <c r="CX92" s="58"/>
      <c r="DA92" s="58"/>
      <c r="DB92" s="58"/>
      <c r="DC92" s="58"/>
      <c r="DD92" s="58"/>
      <c r="DE92" s="58"/>
    </row>
    <row r="93" spans="18:109" x14ac:dyDescent="0.3">
      <c r="AD93" s="85">
        <f t="shared" si="30"/>
        <v>2035</v>
      </c>
      <c r="AE93" s="25">
        <f t="shared" si="31"/>
        <v>11465473215.757563</v>
      </c>
      <c r="AF93" s="570">
        <f t="shared" si="28"/>
        <v>0.04</v>
      </c>
      <c r="AG93" s="25">
        <f t="shared" si="29"/>
        <v>458618928.63030249</v>
      </c>
      <c r="DA93" s="58"/>
      <c r="DB93" s="58"/>
      <c r="DC93" s="58"/>
      <c r="DD93" s="58"/>
      <c r="DE93" s="58"/>
    </row>
    <row r="94" spans="18:109" x14ac:dyDescent="0.3">
      <c r="AD94" s="85">
        <f t="shared" si="30"/>
        <v>2036</v>
      </c>
      <c r="AE94" s="25">
        <f t="shared" si="31"/>
        <v>11924092144.387865</v>
      </c>
      <c r="AF94" s="570">
        <f t="shared" si="28"/>
        <v>0.04</v>
      </c>
      <c r="AG94" s="25">
        <f t="shared" si="29"/>
        <v>476963685.7755146</v>
      </c>
      <c r="DA94" s="58"/>
      <c r="DB94" s="58"/>
      <c r="DC94" s="58"/>
      <c r="DD94" s="58"/>
      <c r="DE94" s="58"/>
    </row>
    <row r="95" spans="18:109" x14ac:dyDescent="0.3">
      <c r="AD95" s="85">
        <f t="shared" si="30"/>
        <v>2037</v>
      </c>
      <c r="AE95" s="25">
        <f t="shared" si="31"/>
        <v>12401055830.16338</v>
      </c>
      <c r="AF95" s="570">
        <f t="shared" si="28"/>
        <v>0.04</v>
      </c>
      <c r="AG95" s="25">
        <f t="shared" si="29"/>
        <v>496042233.20653522</v>
      </c>
      <c r="DA95" s="58"/>
      <c r="DB95" s="58"/>
      <c r="DC95" s="58"/>
      <c r="DD95" s="58"/>
      <c r="DE95" s="58"/>
    </row>
    <row r="96" spans="18:109" x14ac:dyDescent="0.3">
      <c r="AD96" s="85">
        <f t="shared" si="30"/>
        <v>2038</v>
      </c>
      <c r="AE96" s="25">
        <f t="shared" si="31"/>
        <v>12897098063.369915</v>
      </c>
      <c r="AF96" s="570">
        <f t="shared" si="28"/>
        <v>0.04</v>
      </c>
      <c r="AG96" s="25">
        <f t="shared" si="29"/>
        <v>515883922.5347966</v>
      </c>
      <c r="DA96" s="58"/>
      <c r="DB96" s="58"/>
      <c r="DC96" s="58"/>
      <c r="DD96" s="58"/>
      <c r="DE96" s="58"/>
    </row>
    <row r="97" spans="30:109" x14ac:dyDescent="0.3">
      <c r="AD97" s="85">
        <f t="shared" si="30"/>
        <v>2039</v>
      </c>
      <c r="AE97" s="25">
        <f t="shared" si="31"/>
        <v>13412981985.904711</v>
      </c>
      <c r="AF97" s="570">
        <f t="shared" si="28"/>
        <v>0.04</v>
      </c>
      <c r="AG97" s="25">
        <f t="shared" si="29"/>
        <v>536519279.43618846</v>
      </c>
      <c r="DA97" s="58"/>
      <c r="DB97" s="58"/>
      <c r="DC97" s="58"/>
      <c r="DD97" s="58"/>
      <c r="DE97" s="58"/>
    </row>
    <row r="98" spans="30:109" x14ac:dyDescent="0.3">
      <c r="AD98" s="85">
        <f t="shared" si="30"/>
        <v>2040</v>
      </c>
      <c r="AE98" s="25">
        <f t="shared" si="31"/>
        <v>13949501265.340899</v>
      </c>
      <c r="AF98" s="570">
        <f t="shared" si="28"/>
        <v>0.04</v>
      </c>
      <c r="AG98" s="25">
        <f t="shared" si="29"/>
        <v>557980050.6136359</v>
      </c>
    </row>
    <row r="99" spans="30:109" x14ac:dyDescent="0.3">
      <c r="AD99" s="85">
        <f t="shared" si="30"/>
        <v>2041</v>
      </c>
      <c r="AE99" s="25">
        <f t="shared" si="31"/>
        <v>14507481315.954535</v>
      </c>
      <c r="AF99" s="570">
        <f t="shared" si="28"/>
        <v>0.04</v>
      </c>
      <c r="AG99" s="25">
        <f t="shared" si="29"/>
        <v>580299252.63818145</v>
      </c>
    </row>
    <row r="100" spans="30:109" x14ac:dyDescent="0.3">
      <c r="AD100" s="85">
        <f t="shared" si="30"/>
        <v>2042</v>
      </c>
      <c r="AE100" s="25">
        <f t="shared" si="31"/>
        <v>15087780568.592716</v>
      </c>
      <c r="AF100" s="570">
        <f t="shared" si="28"/>
        <v>0.04</v>
      </c>
      <c r="AG100" s="25">
        <f t="shared" si="29"/>
        <v>603511222.74370861</v>
      </c>
    </row>
    <row r="101" spans="30:109" x14ac:dyDescent="0.3">
      <c r="AD101" s="85">
        <f t="shared" si="30"/>
        <v>2043</v>
      </c>
      <c r="AE101" s="25">
        <f t="shared" si="31"/>
        <v>15691291791.336426</v>
      </c>
      <c r="AF101" s="570">
        <f t="shared" si="28"/>
        <v>0.04</v>
      </c>
      <c r="AG101" s="25">
        <f t="shared" si="29"/>
        <v>627651671.65345705</v>
      </c>
    </row>
    <row r="102" spans="30:109" x14ac:dyDescent="0.3">
      <c r="AD102" s="85">
        <f t="shared" si="30"/>
        <v>2044</v>
      </c>
      <c r="AE102" s="25">
        <f t="shared" si="31"/>
        <v>16318943462.989883</v>
      </c>
      <c r="AF102" s="570">
        <f t="shared" si="28"/>
        <v>0.04</v>
      </c>
      <c r="AG102" s="25">
        <f t="shared" si="29"/>
        <v>652757738.51959538</v>
      </c>
    </row>
    <row r="103" spans="30:109" x14ac:dyDescent="0.3">
      <c r="AD103" s="85">
        <f t="shared" si="30"/>
        <v>2045</v>
      </c>
      <c r="AE103" s="25">
        <f t="shared" si="31"/>
        <v>16971701201.50948</v>
      </c>
      <c r="AF103" s="570">
        <f t="shared" si="28"/>
        <v>0.04</v>
      </c>
      <c r="AG103" s="25">
        <f t="shared" si="29"/>
        <v>678868048.06037915</v>
      </c>
    </row>
    <row r="104" spans="30:109" x14ac:dyDescent="0.3">
      <c r="AD104" s="85">
        <f t="shared" si="30"/>
        <v>2046</v>
      </c>
      <c r="AE104" s="25">
        <f t="shared" si="31"/>
        <v>17650569249.569859</v>
      </c>
      <c r="AF104" s="570">
        <f t="shared" si="28"/>
        <v>0.04</v>
      </c>
      <c r="AG104" s="25">
        <f t="shared" si="29"/>
        <v>706022769.9827944</v>
      </c>
    </row>
    <row r="105" spans="30:109" x14ac:dyDescent="0.3">
      <c r="AD105" s="85">
        <f t="shared" si="30"/>
        <v>2047</v>
      </c>
      <c r="AE105" s="25">
        <f t="shared" si="31"/>
        <v>18356592019.552654</v>
      </c>
      <c r="AF105" s="570">
        <f t="shared" si="28"/>
        <v>0.04</v>
      </c>
      <c r="AG105" s="25">
        <f t="shared" si="29"/>
        <v>734263680.78210616</v>
      </c>
    </row>
    <row r="106" spans="30:109" x14ac:dyDescent="0.3">
      <c r="AD106" s="85">
        <f t="shared" si="30"/>
        <v>2048</v>
      </c>
      <c r="AE106" s="25">
        <f t="shared" si="31"/>
        <v>19090855700.334759</v>
      </c>
      <c r="AF106" s="570">
        <f t="shared" si="28"/>
        <v>0.04</v>
      </c>
      <c r="AG106" s="25">
        <f t="shared" si="29"/>
        <v>763634228.01339042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E30B1-34E5-4ED5-8ABD-03B37567FCDB}">
  <dimension ref="A1:BZ217"/>
  <sheetViews>
    <sheetView topLeftCell="Z193" workbookViewId="0">
      <selection activeCell="AI211" sqref="AI211"/>
    </sheetView>
  </sheetViews>
  <sheetFormatPr defaultRowHeight="15.6" x14ac:dyDescent="0.3"/>
  <cols>
    <col min="1" max="1" width="8.88671875" style="16"/>
    <col min="2" max="2" width="9.88671875" style="25" bestFit="1" customWidth="1"/>
    <col min="3" max="3" width="9.77734375" style="16" customWidth="1"/>
    <col min="4" max="4" width="22.6640625" style="16" bestFit="1" customWidth="1"/>
    <col min="5" max="5" width="7.33203125" style="660" customWidth="1"/>
    <col min="6" max="6" width="48.5546875" style="16" customWidth="1"/>
    <col min="7" max="7" width="9.44140625" style="71" bestFit="1" customWidth="1"/>
    <col min="8" max="8" width="25.5546875" style="16" bestFit="1" customWidth="1"/>
    <col min="9" max="9" width="8.33203125" style="7" customWidth="1"/>
    <col min="10" max="10" width="22.33203125" style="16" bestFit="1" customWidth="1"/>
    <col min="11" max="11" width="12.21875" style="7" bestFit="1" customWidth="1"/>
    <col min="12" max="12" width="57.44140625" style="661" customWidth="1"/>
    <col min="13" max="13" width="5.77734375" style="875" customWidth="1"/>
    <col min="14" max="14" width="14.77734375" style="43" bestFit="1" customWidth="1"/>
    <col min="15" max="15" width="18.6640625" style="16" bestFit="1" customWidth="1"/>
    <col min="16" max="16" width="8.33203125" style="16" bestFit="1" customWidth="1"/>
    <col min="17" max="17" width="12.109375" style="16" bestFit="1" customWidth="1"/>
    <col min="18" max="18" width="7.88671875" style="43" bestFit="1" customWidth="1"/>
    <col min="19" max="19" width="24.109375" style="16" bestFit="1" customWidth="1"/>
    <col min="20" max="20" width="28.109375" style="663" bestFit="1" customWidth="1"/>
    <col min="21" max="21" width="7.21875" style="43" bestFit="1" customWidth="1"/>
    <col min="22" max="22" width="18.6640625" style="16" bestFit="1" customWidth="1"/>
    <col min="23" max="23" width="9.77734375" style="44" bestFit="1" customWidth="1"/>
    <col min="24" max="24" width="3.33203125" style="16" bestFit="1" customWidth="1"/>
    <col min="25" max="25" width="42.88671875" style="16" bestFit="1" customWidth="1"/>
    <col min="26" max="26" width="8.44140625" style="71" bestFit="1" customWidth="1"/>
    <col min="27" max="27" width="24.33203125" style="876" bestFit="1" customWidth="1"/>
    <col min="28" max="28" width="5.88671875" style="665" bestFit="1" customWidth="1"/>
    <col min="29" max="29" width="17.5546875" style="665" bestFit="1" customWidth="1"/>
    <col min="30" max="30" width="16.33203125" style="665" bestFit="1" customWidth="1"/>
    <col min="31" max="32" width="17.5546875" style="665" bestFit="1" customWidth="1"/>
    <col min="33" max="33" width="16.33203125" style="665" bestFit="1" customWidth="1"/>
    <col min="34" max="34" width="17.5546875" style="665" bestFit="1" customWidth="1"/>
    <col min="35" max="35" width="18.6640625" style="16" bestFit="1" customWidth="1"/>
    <col min="36" max="36" width="24.21875" style="877" bestFit="1" customWidth="1"/>
    <col min="37" max="37" width="24.21875" style="668" customWidth="1"/>
    <col min="38" max="38" width="27.5546875" style="16" bestFit="1" customWidth="1"/>
    <col min="39" max="39" width="18.21875" style="16" customWidth="1"/>
    <col min="40" max="40" width="18.77734375" style="16" customWidth="1"/>
    <col min="41" max="41" width="19.109375" style="16" customWidth="1"/>
    <col min="42" max="45" width="9" style="16" bestFit="1" customWidth="1"/>
    <col min="46" max="46" width="9" style="23" bestFit="1" customWidth="1"/>
    <col min="47" max="53" width="9" style="16" bestFit="1" customWidth="1"/>
    <col min="54" max="54" width="9" style="23" bestFit="1" customWidth="1"/>
    <col min="55" max="61" width="9" style="16" bestFit="1" customWidth="1"/>
    <col min="62" max="62" width="9" style="23" bestFit="1" customWidth="1"/>
    <col min="63" max="69" width="9" style="16" bestFit="1" customWidth="1"/>
    <col min="70" max="70" width="8.88671875" style="25"/>
    <col min="71" max="75" width="8.88671875" style="16"/>
    <col min="76" max="76" width="14.21875" style="16" customWidth="1"/>
    <col min="77" max="77" width="15.88671875" style="16" customWidth="1"/>
    <col min="78" max="78" width="6" style="669" customWidth="1"/>
    <col min="79" max="16384" width="8.88671875" style="16"/>
  </cols>
  <sheetData>
    <row r="1" spans="1:78" x14ac:dyDescent="0.3">
      <c r="M1" s="662"/>
      <c r="AA1" s="664"/>
      <c r="AI1" s="666"/>
      <c r="AJ1" s="667"/>
    </row>
    <row r="2" spans="1:78" s="672" customFormat="1" ht="25.2" x14ac:dyDescent="0.6">
      <c r="A2" s="670"/>
      <c r="B2" s="671" t="s">
        <v>517</v>
      </c>
      <c r="E2" s="673"/>
      <c r="F2" s="674" t="s">
        <v>518</v>
      </c>
      <c r="G2" s="675"/>
      <c r="H2" s="676" t="s">
        <v>519</v>
      </c>
      <c r="I2" s="677"/>
      <c r="K2" s="678"/>
      <c r="L2" s="679" t="s">
        <v>520</v>
      </c>
      <c r="M2" s="680"/>
      <c r="N2" s="681" t="s">
        <v>521</v>
      </c>
      <c r="R2" s="682"/>
      <c r="T2" s="683"/>
      <c r="U2" s="682"/>
      <c r="W2" s="684"/>
      <c r="Z2" s="675"/>
      <c r="AA2" s="685"/>
      <c r="AB2" s="686"/>
      <c r="AC2" s="687"/>
      <c r="AD2" s="687"/>
      <c r="AE2" s="687"/>
      <c r="AF2" s="687"/>
      <c r="AG2" s="687"/>
      <c r="AH2" s="687"/>
      <c r="AJ2" s="275"/>
      <c r="AT2" s="688"/>
      <c r="BB2" s="688"/>
      <c r="BJ2" s="688"/>
      <c r="BZ2" s="689"/>
    </row>
    <row r="3" spans="1:78" x14ac:dyDescent="0.3">
      <c r="B3" s="690"/>
      <c r="C3" s="691"/>
      <c r="D3" s="691"/>
      <c r="L3" s="692"/>
      <c r="M3" s="693"/>
      <c r="AA3" s="694"/>
      <c r="AI3" s="695"/>
      <c r="AJ3" s="696"/>
    </row>
    <row r="4" spans="1:78" x14ac:dyDescent="0.3">
      <c r="B4" s="697">
        <v>1</v>
      </c>
      <c r="C4" s="698"/>
      <c r="D4" s="699" t="s">
        <v>522</v>
      </c>
      <c r="E4" s="673"/>
      <c r="F4" s="700" t="s">
        <v>523</v>
      </c>
      <c r="G4" s="675"/>
      <c r="H4" s="672" t="s">
        <v>524</v>
      </c>
      <c r="I4" s="677"/>
      <c r="J4" s="701" t="s">
        <v>525</v>
      </c>
      <c r="L4" s="692"/>
      <c r="M4" s="693"/>
      <c r="AA4" s="694"/>
      <c r="AI4" s="695"/>
      <c r="AJ4" s="696"/>
    </row>
    <row r="5" spans="1:78" x14ac:dyDescent="0.3">
      <c r="B5" s="697">
        <v>0.5</v>
      </c>
      <c r="C5" s="691"/>
      <c r="D5" s="147">
        <f>'[1]POP Dimensions'!L17</f>
        <v>2748779069.4400001</v>
      </c>
      <c r="E5" s="702"/>
      <c r="F5" s="43">
        <v>0.25</v>
      </c>
      <c r="G5" s="703"/>
      <c r="H5" s="147">
        <f>D5*F5</f>
        <v>687194767.36000001</v>
      </c>
      <c r="I5" s="704"/>
      <c r="J5" s="705">
        <f>'[3]POP Dimensions'!H15</f>
        <v>10737418.24</v>
      </c>
      <c r="L5" s="692"/>
      <c r="M5" s="693"/>
      <c r="AA5" s="694"/>
      <c r="AI5" s="695"/>
      <c r="AJ5" s="696"/>
    </row>
    <row r="6" spans="1:78" x14ac:dyDescent="0.3">
      <c r="B6" s="450">
        <v>0.25</v>
      </c>
      <c r="C6" s="691"/>
      <c r="D6" s="706">
        <v>128</v>
      </c>
      <c r="E6" s="707" t="s">
        <v>526</v>
      </c>
      <c r="F6" s="706"/>
      <c r="G6" s="703"/>
      <c r="H6" s="147"/>
      <c r="I6" s="704"/>
      <c r="J6" s="16">
        <f>H5/J5*2</f>
        <v>128</v>
      </c>
      <c r="L6" s="692"/>
      <c r="M6" s="693"/>
      <c r="AA6" s="694"/>
      <c r="AI6" s="695"/>
      <c r="AJ6" s="696"/>
    </row>
    <row r="7" spans="1:78" x14ac:dyDescent="0.3">
      <c r="B7" s="690">
        <f>B6/2</f>
        <v>0.125</v>
      </c>
      <c r="C7" s="708"/>
      <c r="D7" s="709" t="s">
        <v>527</v>
      </c>
      <c r="E7" s="710" t="s">
        <v>340</v>
      </c>
      <c r="F7" s="711" t="s">
        <v>528</v>
      </c>
      <c r="G7" s="710" t="s">
        <v>529</v>
      </c>
      <c r="H7" s="711" t="s">
        <v>530</v>
      </c>
      <c r="I7" s="712"/>
      <c r="J7" s="713" t="s">
        <v>531</v>
      </c>
      <c r="K7" s="714"/>
      <c r="L7" s="692"/>
      <c r="M7" s="693"/>
      <c r="AA7" s="694"/>
      <c r="AI7" s="695"/>
      <c r="AJ7" s="696"/>
    </row>
    <row r="8" spans="1:78" x14ac:dyDescent="0.3">
      <c r="B8" s="450">
        <v>6.25E-2</v>
      </c>
      <c r="C8" s="715"/>
      <c r="D8" s="691"/>
      <c r="E8" s="703" t="s">
        <v>532</v>
      </c>
      <c r="F8" s="716" t="s">
        <v>57</v>
      </c>
      <c r="G8" s="703"/>
      <c r="H8" s="716"/>
      <c r="I8" s="704"/>
      <c r="J8" s="147"/>
      <c r="K8" s="717"/>
      <c r="L8" s="718"/>
      <c r="M8" s="693"/>
      <c r="AA8" s="694"/>
      <c r="AI8" s="695"/>
      <c r="AJ8" s="696"/>
    </row>
    <row r="9" spans="1:78" x14ac:dyDescent="0.3">
      <c r="B9" s="450"/>
      <c r="C9" s="715"/>
      <c r="D9" s="691"/>
      <c r="E9" s="703" t="s">
        <v>533</v>
      </c>
      <c r="F9" s="716" t="s">
        <v>534</v>
      </c>
      <c r="G9" s="703"/>
      <c r="H9" s="716"/>
      <c r="I9" s="704"/>
      <c r="J9" s="147"/>
      <c r="K9" s="717"/>
      <c r="L9" s="718"/>
      <c r="M9" s="693"/>
      <c r="AA9" s="694"/>
      <c r="AI9" s="695"/>
      <c r="AJ9" s="696"/>
    </row>
    <row r="10" spans="1:78" x14ac:dyDescent="0.3">
      <c r="B10" s="690">
        <f>B8/2</f>
        <v>3.125E-2</v>
      </c>
      <c r="D10" s="691">
        <f>D5/D6</f>
        <v>21474836.48</v>
      </c>
      <c r="E10" s="719">
        <v>1</v>
      </c>
      <c r="F10" s="145" t="s">
        <v>535</v>
      </c>
      <c r="G10" s="720">
        <v>20</v>
      </c>
      <c r="H10" s="147">
        <f>D13*G10</f>
        <v>429496729.60000002</v>
      </c>
      <c r="I10" s="704">
        <v>80</v>
      </c>
      <c r="J10" s="16">
        <f t="shared" ref="J10:J25" si="0">G10*I10</f>
        <v>1600</v>
      </c>
      <c r="L10" s="692"/>
      <c r="M10" s="693"/>
      <c r="AA10" s="694"/>
      <c r="AI10" s="695"/>
      <c r="AJ10" s="696"/>
    </row>
    <row r="11" spans="1:78" x14ac:dyDescent="0.3">
      <c r="B11" s="450">
        <f>B10/2</f>
        <v>1.5625E-2</v>
      </c>
      <c r="C11" s="649"/>
      <c r="D11" s="691">
        <f>D10</f>
        <v>21474836.48</v>
      </c>
      <c r="E11" s="719">
        <v>2</v>
      </c>
      <c r="F11" s="145" t="s">
        <v>536</v>
      </c>
      <c r="G11" s="720">
        <v>8</v>
      </c>
      <c r="H11" s="147">
        <f>D14*G11</f>
        <v>171798691.84</v>
      </c>
      <c r="I11" s="704">
        <v>80</v>
      </c>
      <c r="J11" s="16">
        <f t="shared" si="0"/>
        <v>640</v>
      </c>
      <c r="L11" s="692"/>
      <c r="M11" s="693"/>
      <c r="AA11" s="694"/>
      <c r="AI11" s="695"/>
      <c r="AJ11" s="696"/>
    </row>
    <row r="12" spans="1:78" x14ac:dyDescent="0.3">
      <c r="B12" s="450">
        <f>B11/2</f>
        <v>7.8125E-3</v>
      </c>
      <c r="C12" s="691"/>
      <c r="D12" s="691">
        <f t="shared" ref="D12:D17" si="1">D11</f>
        <v>21474836.48</v>
      </c>
      <c r="E12" s="719">
        <v>3</v>
      </c>
      <c r="F12" s="145" t="s">
        <v>537</v>
      </c>
      <c r="G12" s="720">
        <v>4</v>
      </c>
      <c r="H12" s="147">
        <f>D15*G12</f>
        <v>85899345.920000002</v>
      </c>
      <c r="I12" s="704">
        <v>80</v>
      </c>
      <c r="J12" s="16">
        <f t="shared" si="0"/>
        <v>320</v>
      </c>
      <c r="L12" s="692"/>
      <c r="M12" s="693"/>
      <c r="AA12" s="694"/>
      <c r="AI12" s="695"/>
      <c r="AJ12" s="696"/>
    </row>
    <row r="13" spans="1:78" x14ac:dyDescent="0.3">
      <c r="D13" s="691">
        <f t="shared" si="1"/>
        <v>21474836.48</v>
      </c>
      <c r="E13" s="719">
        <v>4</v>
      </c>
      <c r="F13" s="145" t="s">
        <v>538</v>
      </c>
      <c r="G13" s="720">
        <v>16</v>
      </c>
      <c r="H13" s="147">
        <f>D22*G13</f>
        <v>343597383.68000001</v>
      </c>
      <c r="I13" s="704">
        <v>80</v>
      </c>
      <c r="J13" s="16">
        <f t="shared" si="0"/>
        <v>1280</v>
      </c>
      <c r="L13" s="692"/>
      <c r="M13" s="693"/>
      <c r="AA13" s="694"/>
      <c r="AI13" s="695"/>
      <c r="AJ13" s="696"/>
    </row>
    <row r="14" spans="1:78" x14ac:dyDescent="0.3">
      <c r="C14" s="691"/>
      <c r="D14" s="691">
        <f t="shared" si="1"/>
        <v>21474836.48</v>
      </c>
      <c r="E14" s="719">
        <v>5</v>
      </c>
      <c r="F14" s="721" t="s">
        <v>539</v>
      </c>
      <c r="G14" s="720">
        <v>4</v>
      </c>
      <c r="H14" s="147">
        <f>D19*G14</f>
        <v>85899345.920000002</v>
      </c>
      <c r="I14" s="704">
        <v>80</v>
      </c>
      <c r="J14" s="16">
        <f t="shared" si="0"/>
        <v>320</v>
      </c>
      <c r="L14" s="692"/>
      <c r="M14" s="693"/>
      <c r="AA14" s="694"/>
      <c r="AI14" s="695"/>
      <c r="AJ14" s="696"/>
    </row>
    <row r="15" spans="1:78" x14ac:dyDescent="0.3">
      <c r="B15" s="450"/>
      <c r="C15" s="649"/>
      <c r="D15" s="691">
        <f>D14</f>
        <v>21474836.48</v>
      </c>
      <c r="E15" s="719">
        <v>6</v>
      </c>
      <c r="F15" s="145" t="s">
        <v>540</v>
      </c>
      <c r="G15" s="720">
        <v>7</v>
      </c>
      <c r="H15" s="147">
        <f>D18*G15</f>
        <v>150323855.36000001</v>
      </c>
      <c r="I15" s="704">
        <v>80</v>
      </c>
      <c r="J15" s="16">
        <f t="shared" si="0"/>
        <v>560</v>
      </c>
      <c r="L15" s="692"/>
      <c r="M15" s="693"/>
      <c r="AA15" s="694"/>
      <c r="AI15" s="695"/>
      <c r="AJ15" s="696"/>
    </row>
    <row r="16" spans="1:78" x14ac:dyDescent="0.3">
      <c r="B16" s="450"/>
      <c r="C16" s="649"/>
      <c r="D16" s="691">
        <f t="shared" si="1"/>
        <v>21474836.48</v>
      </c>
      <c r="E16" s="719">
        <v>7</v>
      </c>
      <c r="F16" s="721" t="s">
        <v>541</v>
      </c>
      <c r="G16" s="720">
        <v>5</v>
      </c>
      <c r="H16" s="147">
        <f>D19*G16</f>
        <v>107374182.40000001</v>
      </c>
      <c r="I16" s="704">
        <v>80</v>
      </c>
      <c r="J16" s="16">
        <f t="shared" si="0"/>
        <v>400</v>
      </c>
      <c r="L16" s="692"/>
      <c r="M16" s="693"/>
      <c r="AA16" s="694"/>
      <c r="AI16" s="695"/>
      <c r="AJ16" s="696"/>
    </row>
    <row r="17" spans="3:36" x14ac:dyDescent="0.3">
      <c r="C17" s="665"/>
      <c r="D17" s="691">
        <f t="shared" si="1"/>
        <v>21474836.48</v>
      </c>
      <c r="E17" s="719">
        <v>8</v>
      </c>
      <c r="F17" s="721" t="s">
        <v>542</v>
      </c>
      <c r="G17" s="720">
        <v>4</v>
      </c>
      <c r="H17" s="147">
        <f>D20*G17</f>
        <v>85899345.920000002</v>
      </c>
      <c r="I17" s="704">
        <v>80</v>
      </c>
      <c r="J17" s="16">
        <f t="shared" si="0"/>
        <v>320</v>
      </c>
      <c r="L17" s="692"/>
      <c r="M17" s="693"/>
      <c r="AA17" s="694"/>
      <c r="AI17" s="695"/>
      <c r="AJ17" s="696"/>
    </row>
    <row r="18" spans="3:36" x14ac:dyDescent="0.3">
      <c r="D18" s="691">
        <f>D17</f>
        <v>21474836.48</v>
      </c>
      <c r="E18" s="719">
        <f>E17+1</f>
        <v>9</v>
      </c>
      <c r="F18" s="145" t="s">
        <v>543</v>
      </c>
      <c r="G18" s="720">
        <v>3</v>
      </c>
      <c r="H18" s="147">
        <f>D12*G18</f>
        <v>64424509.439999998</v>
      </c>
      <c r="I18" s="704">
        <v>80</v>
      </c>
      <c r="J18" s="16">
        <f t="shared" si="0"/>
        <v>240</v>
      </c>
      <c r="L18" s="692"/>
      <c r="M18" s="693"/>
      <c r="AA18" s="694"/>
      <c r="AI18" s="695"/>
      <c r="AJ18" s="696"/>
    </row>
    <row r="19" spans="3:36" x14ac:dyDescent="0.3">
      <c r="D19" s="691">
        <f>D18</f>
        <v>21474836.48</v>
      </c>
      <c r="E19" s="719">
        <f>E18+1</f>
        <v>10</v>
      </c>
      <c r="F19" s="145" t="s">
        <v>544</v>
      </c>
      <c r="G19" s="720">
        <v>11</v>
      </c>
      <c r="H19" s="147">
        <f>D19*G19</f>
        <v>236223201.28</v>
      </c>
      <c r="I19" s="704">
        <v>80</v>
      </c>
      <c r="J19" s="16">
        <f t="shared" si="0"/>
        <v>880</v>
      </c>
      <c r="L19" s="692"/>
      <c r="M19" s="693"/>
      <c r="AA19" s="694"/>
      <c r="AI19" s="695"/>
      <c r="AJ19" s="696"/>
    </row>
    <row r="20" spans="3:36" x14ac:dyDescent="0.3">
      <c r="D20" s="691">
        <f>D19</f>
        <v>21474836.48</v>
      </c>
      <c r="E20" s="719">
        <f>E19+1</f>
        <v>11</v>
      </c>
      <c r="F20" s="721" t="s">
        <v>545</v>
      </c>
      <c r="G20" s="720">
        <v>6</v>
      </c>
      <c r="H20" s="147">
        <f>D17*G20</f>
        <v>128849018.88</v>
      </c>
      <c r="I20" s="704">
        <v>80</v>
      </c>
      <c r="J20" s="16">
        <f t="shared" si="0"/>
        <v>480</v>
      </c>
      <c r="L20" s="692"/>
      <c r="M20" s="693"/>
      <c r="AA20" s="694"/>
      <c r="AI20" s="695"/>
      <c r="AJ20" s="696"/>
    </row>
    <row r="21" spans="3:36" x14ac:dyDescent="0.3">
      <c r="D21" s="691">
        <f t="shared" ref="D21:D24" si="2">D20</f>
        <v>21474836.48</v>
      </c>
      <c r="E21" s="719">
        <f t="shared" ref="E21:E24" si="3">E20+1</f>
        <v>12</v>
      </c>
      <c r="F21" s="145" t="s">
        <v>546</v>
      </c>
      <c r="G21" s="720">
        <v>6</v>
      </c>
      <c r="H21" s="147">
        <f>D25*G21</f>
        <v>128849018.88</v>
      </c>
      <c r="I21" s="704">
        <v>80</v>
      </c>
      <c r="J21" s="16">
        <f t="shared" si="0"/>
        <v>480</v>
      </c>
      <c r="L21" s="692"/>
      <c r="M21" s="693"/>
      <c r="AA21" s="694"/>
      <c r="AI21" s="695"/>
      <c r="AJ21" s="696"/>
    </row>
    <row r="22" spans="3:36" x14ac:dyDescent="0.3">
      <c r="D22" s="691">
        <f t="shared" si="2"/>
        <v>21474836.48</v>
      </c>
      <c r="E22" s="719">
        <f t="shared" si="3"/>
        <v>13</v>
      </c>
      <c r="F22" s="145" t="s">
        <v>547</v>
      </c>
      <c r="G22" s="720">
        <v>6</v>
      </c>
      <c r="H22" s="147">
        <f>D23*G22</f>
        <v>128849018.88</v>
      </c>
      <c r="I22" s="704">
        <v>80</v>
      </c>
      <c r="J22" s="16">
        <f t="shared" si="0"/>
        <v>480</v>
      </c>
      <c r="L22" s="692"/>
      <c r="M22" s="693"/>
      <c r="AA22" s="694"/>
      <c r="AI22" s="695"/>
      <c r="AJ22" s="696"/>
    </row>
    <row r="23" spans="3:36" x14ac:dyDescent="0.3">
      <c r="D23" s="691">
        <f t="shared" si="2"/>
        <v>21474836.48</v>
      </c>
      <c r="E23" s="719">
        <f t="shared" si="3"/>
        <v>14</v>
      </c>
      <c r="F23" s="721" t="s">
        <v>548</v>
      </c>
      <c r="G23" s="720">
        <v>4</v>
      </c>
      <c r="H23" s="147">
        <f>D15*G23</f>
        <v>85899345.920000002</v>
      </c>
      <c r="I23" s="704">
        <v>80</v>
      </c>
      <c r="J23" s="16">
        <f t="shared" si="0"/>
        <v>320</v>
      </c>
      <c r="L23" s="692"/>
      <c r="M23" s="693"/>
      <c r="AA23" s="694"/>
      <c r="AI23" s="695"/>
      <c r="AJ23" s="696"/>
    </row>
    <row r="24" spans="3:36" x14ac:dyDescent="0.3">
      <c r="D24" s="691">
        <f t="shared" si="2"/>
        <v>21474836.48</v>
      </c>
      <c r="E24" s="719">
        <f t="shared" si="3"/>
        <v>15</v>
      </c>
      <c r="F24" s="145" t="s">
        <v>549</v>
      </c>
      <c r="G24" s="720">
        <v>8</v>
      </c>
      <c r="H24" s="147">
        <f>D24*G24</f>
        <v>171798691.84</v>
      </c>
      <c r="I24" s="704">
        <v>80</v>
      </c>
      <c r="J24" s="16">
        <f t="shared" si="0"/>
        <v>640</v>
      </c>
      <c r="L24" s="692"/>
      <c r="M24" s="693"/>
      <c r="AA24" s="694"/>
      <c r="AI24" s="695"/>
      <c r="AJ24" s="696"/>
    </row>
    <row r="25" spans="3:36" x14ac:dyDescent="0.3">
      <c r="D25" s="147">
        <f>D24</f>
        <v>21474836.48</v>
      </c>
      <c r="E25" s="719">
        <f>E24+1</f>
        <v>16</v>
      </c>
      <c r="F25" s="145" t="s">
        <v>550</v>
      </c>
      <c r="G25" s="720">
        <v>16</v>
      </c>
      <c r="H25" s="147">
        <f>D25*G25</f>
        <v>343597383.68000001</v>
      </c>
      <c r="I25" s="704">
        <v>80</v>
      </c>
      <c r="J25" s="16">
        <f t="shared" si="0"/>
        <v>1280</v>
      </c>
      <c r="L25" s="692"/>
      <c r="M25" s="693"/>
      <c r="AA25" s="694"/>
      <c r="AI25" s="695"/>
      <c r="AJ25" s="696"/>
    </row>
    <row r="26" spans="3:36" x14ac:dyDescent="0.3">
      <c r="C26" s="722"/>
      <c r="D26" s="723"/>
      <c r="E26" s="724"/>
      <c r="F26" s="725" t="s">
        <v>551</v>
      </c>
      <c r="G26" s="726">
        <f>SUM(G6:G25)</f>
        <v>128</v>
      </c>
      <c r="H26" s="723">
        <f>SUM(H6:H25)</f>
        <v>2748779069.4400005</v>
      </c>
      <c r="I26" s="727"/>
      <c r="J26" s="723"/>
      <c r="K26" s="728">
        <f>SUM(J10:J25)</f>
        <v>10240</v>
      </c>
      <c r="L26" s="692"/>
      <c r="M26" s="693"/>
      <c r="AA26" s="694"/>
      <c r="AI26" s="695"/>
      <c r="AJ26" s="696"/>
    </row>
    <row r="27" spans="3:36" x14ac:dyDescent="0.3">
      <c r="F27" s="729" t="s">
        <v>552</v>
      </c>
      <c r="G27" s="730">
        <v>128</v>
      </c>
      <c r="K27" s="7">
        <v>4</v>
      </c>
      <c r="L27" s="692"/>
      <c r="M27" s="693"/>
      <c r="AA27" s="694"/>
      <c r="AI27" s="695"/>
      <c r="AJ27" s="696"/>
    </row>
    <row r="28" spans="3:36" x14ac:dyDescent="0.3">
      <c r="G28" s="731"/>
      <c r="H28" s="722" t="s">
        <v>553</v>
      </c>
      <c r="I28" s="727"/>
      <c r="J28" s="723"/>
      <c r="K28" s="727">
        <f>+K43+K55</f>
        <v>1920</v>
      </c>
      <c r="L28" s="692"/>
      <c r="M28" s="693"/>
      <c r="AA28" s="694"/>
      <c r="AI28" s="695"/>
      <c r="AJ28" s="696"/>
    </row>
    <row r="29" spans="3:36" x14ac:dyDescent="0.3">
      <c r="L29" s="692"/>
      <c r="M29" s="693"/>
      <c r="AA29" s="694"/>
      <c r="AI29" s="695"/>
      <c r="AJ29" s="696"/>
    </row>
    <row r="30" spans="3:36" x14ac:dyDescent="0.3">
      <c r="C30" s="25"/>
      <c r="D30" s="25" t="s">
        <v>554</v>
      </c>
      <c r="L30" s="692"/>
      <c r="M30" s="693"/>
      <c r="AA30" s="694"/>
      <c r="AI30" s="695"/>
      <c r="AJ30" s="696"/>
    </row>
    <row r="31" spans="3:36" x14ac:dyDescent="0.3">
      <c r="D31" s="16">
        <f>D111/2</f>
        <v>1374389534.72</v>
      </c>
      <c r="F31" s="16" t="s">
        <v>555</v>
      </c>
      <c r="L31" s="692"/>
      <c r="M31" s="693"/>
      <c r="AA31" s="694"/>
      <c r="AI31" s="695"/>
      <c r="AJ31" s="696"/>
    </row>
    <row r="32" spans="3:36" x14ac:dyDescent="0.3">
      <c r="D32" s="732">
        <v>64</v>
      </c>
      <c r="E32" s="707" t="s">
        <v>556</v>
      </c>
      <c r="F32" s="706"/>
      <c r="L32" s="692"/>
      <c r="M32" s="693"/>
      <c r="AA32" s="694"/>
      <c r="AI32" s="695"/>
      <c r="AJ32" s="696"/>
    </row>
    <row r="33" spans="3:36" x14ac:dyDescent="0.3">
      <c r="D33" s="16">
        <f>D31/D32</f>
        <v>21474836.48</v>
      </c>
      <c r="E33" s="733">
        <v>17</v>
      </c>
      <c r="F33" s="721" t="s">
        <v>557</v>
      </c>
      <c r="G33" s="734">
        <v>6</v>
      </c>
      <c r="H33" s="16">
        <f>D33*G33</f>
        <v>128849018.88</v>
      </c>
      <c r="I33" s="704">
        <v>80</v>
      </c>
      <c r="J33" s="16">
        <f t="shared" ref="J33:J40" si="4">G33*I33</f>
        <v>480</v>
      </c>
      <c r="L33" s="692"/>
      <c r="M33" s="693"/>
      <c r="AA33" s="694"/>
      <c r="AI33" s="695"/>
      <c r="AJ33" s="696"/>
    </row>
    <row r="34" spans="3:36" x14ac:dyDescent="0.3">
      <c r="D34" s="16">
        <f>D33</f>
        <v>21474836.48</v>
      </c>
      <c r="E34" s="733">
        <f>E33+1</f>
        <v>18</v>
      </c>
      <c r="F34" s="721" t="s">
        <v>558</v>
      </c>
      <c r="G34" s="734">
        <v>16</v>
      </c>
      <c r="H34" s="16">
        <f t="shared" ref="H34:H40" si="5">D34*G34</f>
        <v>343597383.68000001</v>
      </c>
      <c r="I34" s="704">
        <v>80</v>
      </c>
      <c r="J34" s="16">
        <f t="shared" si="4"/>
        <v>1280</v>
      </c>
      <c r="L34" s="692"/>
      <c r="M34" s="693"/>
      <c r="AA34" s="694"/>
      <c r="AI34" s="695"/>
      <c r="AJ34" s="696"/>
    </row>
    <row r="35" spans="3:36" x14ac:dyDescent="0.3">
      <c r="D35" s="16">
        <f t="shared" ref="D35:D40" si="6">D34</f>
        <v>21474836.48</v>
      </c>
      <c r="E35" s="733">
        <f t="shared" ref="E35:E40" si="7">E34+1</f>
        <v>19</v>
      </c>
      <c r="F35" s="721" t="s">
        <v>559</v>
      </c>
      <c r="G35" s="734">
        <v>8</v>
      </c>
      <c r="H35" s="16">
        <f t="shared" si="5"/>
        <v>171798691.84</v>
      </c>
      <c r="I35" s="704">
        <v>80</v>
      </c>
      <c r="J35" s="16">
        <f t="shared" si="4"/>
        <v>640</v>
      </c>
      <c r="L35" s="692"/>
      <c r="M35" s="693"/>
      <c r="AA35" s="694"/>
      <c r="AI35" s="695"/>
      <c r="AJ35" s="696"/>
    </row>
    <row r="36" spans="3:36" x14ac:dyDescent="0.3">
      <c r="D36" s="16">
        <f t="shared" si="6"/>
        <v>21474836.48</v>
      </c>
      <c r="E36" s="733">
        <f t="shared" si="7"/>
        <v>20</v>
      </c>
      <c r="F36" s="145" t="s">
        <v>560</v>
      </c>
      <c r="G36" s="734">
        <v>16</v>
      </c>
      <c r="H36" s="16">
        <f t="shared" si="5"/>
        <v>343597383.68000001</v>
      </c>
      <c r="I36" s="704">
        <v>80</v>
      </c>
      <c r="J36" s="16">
        <f t="shared" si="4"/>
        <v>1280</v>
      </c>
      <c r="L36" s="692"/>
      <c r="M36" s="693"/>
      <c r="AA36" s="694"/>
      <c r="AI36" s="695"/>
      <c r="AJ36" s="696"/>
    </row>
    <row r="37" spans="3:36" x14ac:dyDescent="0.3">
      <c r="D37" s="16">
        <f t="shared" si="6"/>
        <v>21474836.48</v>
      </c>
      <c r="E37" s="733">
        <f t="shared" si="7"/>
        <v>21</v>
      </c>
      <c r="F37" s="721" t="s">
        <v>561</v>
      </c>
      <c r="G37" s="734">
        <v>3</v>
      </c>
      <c r="H37" s="16">
        <f t="shared" si="5"/>
        <v>64424509.439999998</v>
      </c>
      <c r="I37" s="704">
        <v>80</v>
      </c>
      <c r="J37" s="16">
        <f t="shared" si="4"/>
        <v>240</v>
      </c>
      <c r="L37" s="692"/>
      <c r="M37" s="693"/>
      <c r="AA37" s="694"/>
      <c r="AI37" s="695"/>
      <c r="AJ37" s="696"/>
    </row>
    <row r="38" spans="3:36" x14ac:dyDescent="0.3">
      <c r="D38" s="16">
        <f t="shared" si="6"/>
        <v>21474836.48</v>
      </c>
      <c r="E38" s="733">
        <f t="shared" si="7"/>
        <v>22</v>
      </c>
      <c r="F38" s="721" t="s">
        <v>562</v>
      </c>
      <c r="G38" s="734">
        <v>5</v>
      </c>
      <c r="H38" s="16">
        <f t="shared" si="5"/>
        <v>107374182.40000001</v>
      </c>
      <c r="I38" s="704">
        <v>80</v>
      </c>
      <c r="J38" s="16">
        <f t="shared" si="4"/>
        <v>400</v>
      </c>
      <c r="L38" s="692"/>
      <c r="M38" s="693"/>
      <c r="AA38" s="694"/>
      <c r="AI38" s="695"/>
      <c r="AJ38" s="696"/>
    </row>
    <row r="39" spans="3:36" x14ac:dyDescent="0.3">
      <c r="D39" s="16">
        <f t="shared" si="6"/>
        <v>21474836.48</v>
      </c>
      <c r="E39" s="733">
        <f t="shared" si="7"/>
        <v>23</v>
      </c>
      <c r="F39" s="721" t="s">
        <v>563</v>
      </c>
      <c r="G39" s="734">
        <v>7</v>
      </c>
      <c r="H39" s="16">
        <f t="shared" si="5"/>
        <v>150323855.36000001</v>
      </c>
      <c r="I39" s="704">
        <v>80</v>
      </c>
      <c r="J39" s="16">
        <f t="shared" si="4"/>
        <v>560</v>
      </c>
      <c r="L39" s="692"/>
      <c r="M39" s="693"/>
      <c r="AA39" s="694"/>
      <c r="AI39" s="695"/>
      <c r="AJ39" s="696"/>
    </row>
    <row r="40" spans="3:36" x14ac:dyDescent="0.3">
      <c r="D40" s="16">
        <f t="shared" si="6"/>
        <v>21474836.48</v>
      </c>
      <c r="E40" s="733">
        <f t="shared" si="7"/>
        <v>24</v>
      </c>
      <c r="F40" s="721" t="s">
        <v>564</v>
      </c>
      <c r="G40" s="734">
        <v>3</v>
      </c>
      <c r="H40" s="16">
        <f t="shared" si="5"/>
        <v>64424509.439999998</v>
      </c>
      <c r="I40" s="704">
        <v>80</v>
      </c>
      <c r="J40" s="16">
        <f t="shared" si="4"/>
        <v>240</v>
      </c>
      <c r="L40" s="692"/>
      <c r="M40" s="693"/>
      <c r="AA40" s="694"/>
      <c r="AI40" s="695"/>
      <c r="AJ40" s="696"/>
    </row>
    <row r="41" spans="3:36" x14ac:dyDescent="0.3">
      <c r="C41" s="723"/>
      <c r="D41" s="723"/>
      <c r="E41" s="724"/>
      <c r="F41" s="725" t="s">
        <v>551</v>
      </c>
      <c r="G41" s="726">
        <f>SUM(G33:G40)</f>
        <v>64</v>
      </c>
      <c r="H41" s="723">
        <f>SUM(H33:H40)</f>
        <v>1374389534.7200003</v>
      </c>
      <c r="I41" s="727"/>
      <c r="J41" s="735"/>
      <c r="K41" s="727">
        <f>SUM(J33:J40)</f>
        <v>5120</v>
      </c>
      <c r="L41" s="692"/>
      <c r="M41" s="693"/>
      <c r="AA41" s="694"/>
      <c r="AI41" s="695"/>
      <c r="AJ41" s="696"/>
    </row>
    <row r="42" spans="3:36" x14ac:dyDescent="0.3">
      <c r="F42" s="729" t="s">
        <v>552</v>
      </c>
      <c r="G42" s="730">
        <v>64</v>
      </c>
      <c r="K42" s="7">
        <v>4</v>
      </c>
      <c r="L42" s="692"/>
      <c r="M42" s="693"/>
      <c r="AA42" s="694"/>
      <c r="AI42" s="695"/>
      <c r="AJ42" s="696"/>
    </row>
    <row r="43" spans="3:36" x14ac:dyDescent="0.3">
      <c r="G43" s="731"/>
      <c r="H43" s="722" t="s">
        <v>553</v>
      </c>
      <c r="I43" s="727"/>
      <c r="J43" s="723"/>
      <c r="K43" s="727">
        <f>K41/4</f>
        <v>1280</v>
      </c>
      <c r="L43" s="692"/>
      <c r="M43" s="693"/>
      <c r="AA43" s="694"/>
      <c r="AI43" s="695"/>
      <c r="AJ43" s="696"/>
    </row>
    <row r="44" spans="3:36" x14ac:dyDescent="0.3">
      <c r="E44" s="7"/>
      <c r="L44" s="692"/>
      <c r="M44" s="693"/>
      <c r="AA44" s="694"/>
      <c r="AI44" s="695"/>
      <c r="AJ44" s="696"/>
    </row>
    <row r="45" spans="3:36" x14ac:dyDescent="0.3">
      <c r="L45" s="692"/>
      <c r="M45" s="693"/>
      <c r="AA45" s="694"/>
      <c r="AI45" s="695"/>
      <c r="AJ45" s="696"/>
    </row>
    <row r="46" spans="3:36" x14ac:dyDescent="0.3">
      <c r="C46" s="25"/>
      <c r="D46" s="25" t="s">
        <v>565</v>
      </c>
      <c r="L46" s="692"/>
      <c r="M46" s="693"/>
      <c r="AA46" s="694"/>
      <c r="AI46" s="695"/>
      <c r="AJ46" s="696"/>
    </row>
    <row r="47" spans="3:36" x14ac:dyDescent="0.3">
      <c r="D47" s="16">
        <f>D111/4</f>
        <v>687194767.36000001</v>
      </c>
      <c r="L47" s="692"/>
      <c r="M47" s="693"/>
      <c r="AA47" s="694"/>
      <c r="AI47" s="695"/>
      <c r="AJ47" s="696"/>
    </row>
    <row r="48" spans="3:36" x14ac:dyDescent="0.3">
      <c r="D48" s="732">
        <v>32</v>
      </c>
      <c r="E48" s="707" t="s">
        <v>556</v>
      </c>
      <c r="F48" s="706"/>
      <c r="L48" s="692"/>
      <c r="M48" s="693"/>
      <c r="AA48" s="694"/>
      <c r="AI48" s="695"/>
      <c r="AJ48" s="696"/>
    </row>
    <row r="49" spans="3:36" x14ac:dyDescent="0.3">
      <c r="D49" s="16">
        <f>D47/D48</f>
        <v>21474836.48</v>
      </c>
      <c r="E49" s="736">
        <f>E40+1</f>
        <v>25</v>
      </c>
      <c r="F49" s="721" t="s">
        <v>566</v>
      </c>
      <c r="G49" s="734">
        <v>8</v>
      </c>
      <c r="H49" s="16">
        <f t="shared" ref="H49:H52" si="8">D49*G49</f>
        <v>171798691.84</v>
      </c>
      <c r="I49" s="704">
        <v>80</v>
      </c>
      <c r="J49" s="16">
        <f t="shared" ref="J49:J52" si="9">G49*I49</f>
        <v>640</v>
      </c>
      <c r="L49" s="692"/>
      <c r="M49" s="693"/>
      <c r="AA49" s="694"/>
      <c r="AI49" s="695"/>
      <c r="AJ49" s="696"/>
    </row>
    <row r="50" spans="3:36" x14ac:dyDescent="0.3">
      <c r="D50" s="16">
        <f>D49</f>
        <v>21474836.48</v>
      </c>
      <c r="E50" s="736">
        <f>E49+1</f>
        <v>26</v>
      </c>
      <c r="F50" s="721" t="s">
        <v>567</v>
      </c>
      <c r="G50" s="734">
        <v>8</v>
      </c>
      <c r="H50" s="16">
        <f t="shared" si="8"/>
        <v>171798691.84</v>
      </c>
      <c r="I50" s="704">
        <v>80</v>
      </c>
      <c r="J50" s="16">
        <f t="shared" si="9"/>
        <v>640</v>
      </c>
      <c r="L50" s="692"/>
      <c r="M50" s="693"/>
      <c r="AA50" s="694"/>
      <c r="AI50" s="695"/>
      <c r="AJ50" s="696"/>
    </row>
    <row r="51" spans="3:36" x14ac:dyDescent="0.3">
      <c r="D51" s="16">
        <f>D50</f>
        <v>21474836.48</v>
      </c>
      <c r="E51" s="736">
        <f t="shared" ref="E51:E52" si="10">E50+1</f>
        <v>27</v>
      </c>
      <c r="F51" s="721" t="s">
        <v>568</v>
      </c>
      <c r="G51" s="734">
        <v>8</v>
      </c>
      <c r="H51" s="16">
        <f t="shared" si="8"/>
        <v>171798691.84</v>
      </c>
      <c r="I51" s="704">
        <v>80</v>
      </c>
      <c r="J51" s="16">
        <f t="shared" si="9"/>
        <v>640</v>
      </c>
      <c r="L51" s="692"/>
      <c r="M51" s="693"/>
      <c r="AA51" s="694"/>
      <c r="AI51" s="695"/>
      <c r="AJ51" s="696"/>
    </row>
    <row r="52" spans="3:36" x14ac:dyDescent="0.3">
      <c r="D52" s="16">
        <f>D51</f>
        <v>21474836.48</v>
      </c>
      <c r="E52" s="736">
        <f t="shared" si="10"/>
        <v>28</v>
      </c>
      <c r="F52" s="721" t="s">
        <v>569</v>
      </c>
      <c r="G52" s="734">
        <v>8</v>
      </c>
      <c r="H52" s="16">
        <f t="shared" si="8"/>
        <v>171798691.84</v>
      </c>
      <c r="I52" s="704">
        <v>80</v>
      </c>
      <c r="J52" s="16">
        <f t="shared" si="9"/>
        <v>640</v>
      </c>
      <c r="L52" s="692"/>
      <c r="M52" s="693"/>
      <c r="AA52" s="694"/>
      <c r="AI52" s="695"/>
      <c r="AJ52" s="696"/>
    </row>
    <row r="53" spans="3:36" x14ac:dyDescent="0.3">
      <c r="C53" s="723"/>
      <c r="D53" s="723"/>
      <c r="E53" s="724"/>
      <c r="F53" s="725" t="s">
        <v>551</v>
      </c>
      <c r="G53" s="726">
        <f>SUM(G49:G52)</f>
        <v>32</v>
      </c>
      <c r="H53" s="723">
        <f>SUM(H49:H52)</f>
        <v>687194767.36000001</v>
      </c>
      <c r="I53" s="727"/>
      <c r="J53" s="723"/>
      <c r="K53" s="727">
        <f>SUM(J49:J52)</f>
        <v>2560</v>
      </c>
      <c r="L53" s="692"/>
      <c r="M53" s="693"/>
      <c r="AA53" s="694"/>
      <c r="AI53" s="695"/>
      <c r="AJ53" s="696"/>
    </row>
    <row r="54" spans="3:36" x14ac:dyDescent="0.3">
      <c r="F54" s="729" t="s">
        <v>552</v>
      </c>
      <c r="G54" s="730">
        <v>32</v>
      </c>
      <c r="K54" s="7">
        <v>4</v>
      </c>
      <c r="L54" s="692"/>
      <c r="M54" s="693"/>
      <c r="AA54" s="694"/>
      <c r="AI54" s="695"/>
      <c r="AJ54" s="696"/>
    </row>
    <row r="55" spans="3:36" x14ac:dyDescent="0.3">
      <c r="G55" s="731"/>
      <c r="H55" s="722" t="s">
        <v>553</v>
      </c>
      <c r="I55" s="727"/>
      <c r="J55" s="723"/>
      <c r="K55" s="727">
        <f>K53/K54</f>
        <v>640</v>
      </c>
      <c r="L55" s="692"/>
      <c r="M55" s="693"/>
      <c r="AA55" s="694"/>
      <c r="AI55" s="695"/>
      <c r="AJ55" s="696"/>
    </row>
    <row r="56" spans="3:36" x14ac:dyDescent="0.3">
      <c r="L56" s="692"/>
      <c r="M56" s="693"/>
      <c r="AA56" s="694"/>
      <c r="AI56" s="695"/>
      <c r="AJ56" s="696"/>
    </row>
    <row r="57" spans="3:36" x14ac:dyDescent="0.3">
      <c r="C57" s="25"/>
      <c r="D57" s="25" t="s">
        <v>570</v>
      </c>
      <c r="L57" s="692"/>
      <c r="M57" s="693"/>
      <c r="AA57" s="694"/>
      <c r="AI57" s="695"/>
      <c r="AJ57" s="696"/>
    </row>
    <row r="58" spans="3:36" x14ac:dyDescent="0.3">
      <c r="D58" s="16">
        <f>D111/4</f>
        <v>687194767.36000001</v>
      </c>
      <c r="L58" s="692"/>
      <c r="M58" s="693"/>
      <c r="AA58" s="694"/>
      <c r="AI58" s="695"/>
      <c r="AJ58" s="696"/>
    </row>
    <row r="59" spans="3:36" x14ac:dyDescent="0.3">
      <c r="D59" s="732">
        <v>32</v>
      </c>
      <c r="E59" s="707" t="s">
        <v>556</v>
      </c>
      <c r="F59" s="706"/>
      <c r="L59" s="692"/>
      <c r="M59" s="693"/>
      <c r="AA59" s="694"/>
      <c r="AI59" s="695"/>
      <c r="AJ59" s="696"/>
    </row>
    <row r="60" spans="3:36" x14ac:dyDescent="0.3">
      <c r="D60" s="16">
        <f>D58/D59</f>
        <v>21474836.48</v>
      </c>
      <c r="E60" s="737">
        <f>E52+1</f>
        <v>29</v>
      </c>
      <c r="F60" s="721" t="s">
        <v>16</v>
      </c>
      <c r="G60" s="734">
        <v>8</v>
      </c>
      <c r="H60" s="16">
        <f t="shared" ref="H60:H63" si="11">D60*G60</f>
        <v>171798691.84</v>
      </c>
      <c r="I60" s="704">
        <v>80</v>
      </c>
      <c r="J60" s="16">
        <f t="shared" ref="J60:J63" si="12">G60*I60</f>
        <v>640</v>
      </c>
      <c r="L60" s="692"/>
      <c r="M60" s="693"/>
      <c r="AA60" s="694"/>
      <c r="AI60" s="695"/>
      <c r="AJ60" s="696"/>
    </row>
    <row r="61" spans="3:36" x14ac:dyDescent="0.3">
      <c r="D61" s="16">
        <f>D60</f>
        <v>21474836.48</v>
      </c>
      <c r="E61" s="737">
        <f>E60+1</f>
        <v>30</v>
      </c>
      <c r="F61" s="721" t="s">
        <v>571</v>
      </c>
      <c r="G61" s="734">
        <v>8</v>
      </c>
      <c r="H61" s="16">
        <f t="shared" si="11"/>
        <v>171798691.84</v>
      </c>
      <c r="I61" s="704">
        <v>80</v>
      </c>
      <c r="J61" s="16">
        <f t="shared" si="12"/>
        <v>640</v>
      </c>
      <c r="L61" s="692"/>
      <c r="M61" s="693"/>
      <c r="AA61" s="694"/>
      <c r="AI61" s="695"/>
      <c r="AJ61" s="696"/>
    </row>
    <row r="62" spans="3:36" x14ac:dyDescent="0.3">
      <c r="D62" s="16">
        <f>D61</f>
        <v>21474836.48</v>
      </c>
      <c r="E62" s="737">
        <f t="shared" ref="E62:E63" si="13">E61+1</f>
        <v>31</v>
      </c>
      <c r="F62" s="738" t="s">
        <v>572</v>
      </c>
      <c r="G62" s="734">
        <v>4</v>
      </c>
      <c r="H62" s="16">
        <f t="shared" si="11"/>
        <v>85899345.920000002</v>
      </c>
      <c r="I62" s="704">
        <v>80</v>
      </c>
      <c r="J62" s="16">
        <f t="shared" si="12"/>
        <v>320</v>
      </c>
      <c r="L62" s="692"/>
      <c r="M62" s="693"/>
      <c r="AA62" s="694"/>
      <c r="AI62" s="695"/>
      <c r="AJ62" s="696"/>
    </row>
    <row r="63" spans="3:36" x14ac:dyDescent="0.3">
      <c r="D63" s="16">
        <f>D62</f>
        <v>21474836.48</v>
      </c>
      <c r="E63" s="737">
        <f t="shared" si="13"/>
        <v>32</v>
      </c>
      <c r="F63" s="721" t="s">
        <v>5</v>
      </c>
      <c r="G63" s="734">
        <v>12</v>
      </c>
      <c r="H63" s="16">
        <f t="shared" si="11"/>
        <v>257698037.75999999</v>
      </c>
      <c r="I63" s="704">
        <v>80</v>
      </c>
      <c r="J63" s="16">
        <f t="shared" si="12"/>
        <v>960</v>
      </c>
      <c r="L63" s="692"/>
      <c r="M63" s="693"/>
      <c r="AA63" s="694"/>
      <c r="AI63" s="695"/>
      <c r="AJ63" s="696"/>
    </row>
    <row r="64" spans="3:36" x14ac:dyDescent="0.3">
      <c r="C64" s="723"/>
      <c r="D64" s="723"/>
      <c r="E64" s="724"/>
      <c r="F64" s="725" t="s">
        <v>551</v>
      </c>
      <c r="G64" s="726">
        <f>SUM(G60:G63)</f>
        <v>32</v>
      </c>
      <c r="H64" s="723">
        <f>SUM(H60:H63)</f>
        <v>687194767.36000001</v>
      </c>
      <c r="I64" s="727"/>
      <c r="J64" s="723"/>
      <c r="K64" s="727">
        <f>SUM(J60:J63)</f>
        <v>2560</v>
      </c>
      <c r="L64" s="692"/>
      <c r="M64" s="693"/>
      <c r="AA64" s="694"/>
      <c r="AI64" s="695"/>
      <c r="AJ64" s="696"/>
    </row>
    <row r="65" spans="3:36" x14ac:dyDescent="0.3">
      <c r="F65" s="729" t="s">
        <v>552</v>
      </c>
      <c r="G65" s="730">
        <v>32</v>
      </c>
      <c r="K65" s="7">
        <v>4</v>
      </c>
      <c r="L65" s="692"/>
      <c r="M65" s="693"/>
      <c r="AA65" s="694"/>
      <c r="AI65" s="695"/>
      <c r="AJ65" s="696"/>
    </row>
    <row r="66" spans="3:36" x14ac:dyDescent="0.3">
      <c r="G66" s="731"/>
      <c r="H66" s="722" t="s">
        <v>553</v>
      </c>
      <c r="I66" s="727"/>
      <c r="J66" s="723"/>
      <c r="K66" s="727">
        <f>K64/K65</f>
        <v>640</v>
      </c>
      <c r="L66" s="692"/>
      <c r="M66" s="693"/>
      <c r="AA66" s="694"/>
      <c r="AI66" s="695"/>
      <c r="AJ66" s="696"/>
    </row>
    <row r="67" spans="3:36" x14ac:dyDescent="0.3">
      <c r="L67" s="692"/>
      <c r="M67" s="693"/>
      <c r="AA67" s="694"/>
      <c r="AI67" s="695"/>
      <c r="AJ67" s="696"/>
    </row>
    <row r="68" spans="3:36" x14ac:dyDescent="0.3">
      <c r="L68" s="692"/>
      <c r="M68" s="693"/>
      <c r="AA68" s="694"/>
      <c r="AI68" s="695"/>
      <c r="AJ68" s="696"/>
    </row>
    <row r="69" spans="3:36" x14ac:dyDescent="0.3">
      <c r="E69" s="7"/>
      <c r="H69" s="739" t="s">
        <v>573</v>
      </c>
      <c r="I69" s="740"/>
      <c r="J69" s="741"/>
      <c r="K69" s="740">
        <f>K28+K43+K55+K66</f>
        <v>4480</v>
      </c>
      <c r="L69" s="692"/>
      <c r="M69" s="693"/>
      <c r="AA69" s="694"/>
      <c r="AI69" s="695"/>
      <c r="AJ69" s="696"/>
    </row>
    <row r="70" spans="3:36" x14ac:dyDescent="0.3">
      <c r="E70" s="7"/>
      <c r="L70" s="692"/>
      <c r="M70" s="693"/>
      <c r="AA70" s="694"/>
      <c r="AI70" s="695"/>
      <c r="AJ70" s="696"/>
    </row>
    <row r="71" spans="3:36" x14ac:dyDescent="0.3">
      <c r="E71" s="7"/>
      <c r="H71" s="739" t="s">
        <v>574</v>
      </c>
      <c r="I71" s="740"/>
      <c r="J71" s="741">
        <f>SUM(J11:J70)</f>
        <v>18880</v>
      </c>
      <c r="K71" s="740"/>
      <c r="L71" s="692"/>
      <c r="M71" s="693"/>
      <c r="AA71" s="694"/>
      <c r="AI71" s="695"/>
      <c r="AJ71" s="696"/>
    </row>
    <row r="72" spans="3:36" x14ac:dyDescent="0.3">
      <c r="E72" s="7"/>
      <c r="F72" s="16" t="s">
        <v>575</v>
      </c>
      <c r="L72" s="692"/>
      <c r="M72" s="693"/>
      <c r="AA72" s="694"/>
      <c r="AI72" s="695"/>
      <c r="AJ72" s="696"/>
    </row>
    <row r="73" spans="3:36" x14ac:dyDescent="0.3">
      <c r="F73" s="16" t="s">
        <v>576</v>
      </c>
      <c r="H73" s="722" t="s">
        <v>577</v>
      </c>
      <c r="I73" s="727"/>
      <c r="J73" s="723">
        <f>K69+J71</f>
        <v>23360</v>
      </c>
      <c r="K73" s="727"/>
      <c r="L73" s="692"/>
      <c r="M73" s="693"/>
      <c r="AA73" s="694"/>
      <c r="AI73" s="695"/>
      <c r="AJ73" s="696"/>
    </row>
    <row r="74" spans="3:36" x14ac:dyDescent="0.3">
      <c r="F74" s="16" t="s">
        <v>578</v>
      </c>
      <c r="L74" s="692"/>
      <c r="M74" s="693"/>
      <c r="AA74" s="694"/>
      <c r="AI74" s="695"/>
      <c r="AJ74" s="696"/>
    </row>
    <row r="75" spans="3:36" x14ac:dyDescent="0.3">
      <c r="F75" s="16" t="s">
        <v>579</v>
      </c>
      <c r="H75" s="16" t="s">
        <v>580</v>
      </c>
      <c r="J75" s="16">
        <f>J73*4</f>
        <v>93440</v>
      </c>
      <c r="L75" s="692"/>
      <c r="M75" s="693"/>
      <c r="AA75" s="694"/>
      <c r="AI75" s="695"/>
      <c r="AJ75" s="696"/>
    </row>
    <row r="76" spans="3:36" x14ac:dyDescent="0.3">
      <c r="F76" s="16" t="s">
        <v>581</v>
      </c>
      <c r="H76" s="16" t="s">
        <v>582</v>
      </c>
      <c r="J76" s="16">
        <f>J73*4</f>
        <v>93440</v>
      </c>
      <c r="L76" s="692"/>
      <c r="M76" s="693"/>
      <c r="AA76" s="694"/>
      <c r="AI76" s="695"/>
      <c r="AJ76" s="696"/>
    </row>
    <row r="77" spans="3:36" ht="16.2" customHeight="1" thickBot="1" x14ac:dyDescent="0.35">
      <c r="F77" s="16" t="s">
        <v>583</v>
      </c>
      <c r="H77" s="742" t="s">
        <v>584</v>
      </c>
      <c r="I77" s="743"/>
      <c r="J77" s="744">
        <f>SUM(J73:J76)</f>
        <v>210240</v>
      </c>
      <c r="K77" s="743"/>
      <c r="L77" s="692"/>
      <c r="M77" s="693"/>
      <c r="AA77" s="694"/>
      <c r="AI77" s="695"/>
      <c r="AJ77" s="696"/>
    </row>
    <row r="78" spans="3:36" ht="16.2" customHeight="1" x14ac:dyDescent="0.3">
      <c r="L78" s="692"/>
      <c r="M78" s="693"/>
      <c r="AA78" s="694"/>
      <c r="AI78" s="695"/>
      <c r="AJ78" s="696"/>
    </row>
    <row r="79" spans="3:36" x14ac:dyDescent="0.3">
      <c r="C79" s="25"/>
      <c r="D79" s="25" t="s">
        <v>63</v>
      </c>
      <c r="E79" s="265"/>
      <c r="F79" s="25" t="s">
        <v>585</v>
      </c>
      <c r="G79" s="97"/>
      <c r="H79" s="745" t="s">
        <v>586</v>
      </c>
      <c r="I79" s="97"/>
      <c r="J79" s="745"/>
      <c r="K79" s="81"/>
      <c r="L79" s="692"/>
      <c r="M79" s="693"/>
      <c r="AA79" s="694"/>
      <c r="AI79" s="695"/>
      <c r="AJ79" s="696"/>
    </row>
    <row r="80" spans="3:36" x14ac:dyDescent="0.3">
      <c r="D80" s="16">
        <f>D113</f>
        <v>21474836.48</v>
      </c>
      <c r="J80" s="16" t="s">
        <v>587</v>
      </c>
      <c r="L80" s="692"/>
      <c r="M80" s="693"/>
      <c r="AA80" s="694"/>
      <c r="AI80" s="695"/>
      <c r="AJ80" s="696"/>
    </row>
    <row r="81" spans="3:36" x14ac:dyDescent="0.3">
      <c r="D81" s="16">
        <f>D80</f>
        <v>21474836.48</v>
      </c>
      <c r="F81" s="16" t="s">
        <v>588</v>
      </c>
      <c r="G81" s="71">
        <v>32</v>
      </c>
      <c r="H81" s="16">
        <f>D81*G81</f>
        <v>687194767.36000001</v>
      </c>
      <c r="I81" s="746">
        <v>3.125E-2</v>
      </c>
      <c r="J81" s="16">
        <f>H81*I81</f>
        <v>21474836.48</v>
      </c>
      <c r="L81" s="692"/>
      <c r="M81" s="693"/>
      <c r="AA81" s="694"/>
      <c r="AI81" s="695"/>
      <c r="AJ81" s="696"/>
    </row>
    <row r="82" spans="3:36" x14ac:dyDescent="0.3">
      <c r="D82" s="16">
        <f t="shared" ref="D82:D87" si="14">D81</f>
        <v>21474836.48</v>
      </c>
      <c r="F82" s="16" t="s">
        <v>589</v>
      </c>
      <c r="G82" s="71">
        <v>16</v>
      </c>
      <c r="H82" s="16">
        <f t="shared" ref="H82:H87" si="15">D82*G82</f>
        <v>343597383.68000001</v>
      </c>
      <c r="I82" s="746">
        <v>3.125E-2</v>
      </c>
      <c r="J82" s="16">
        <f t="shared" ref="J82:J87" si="16">H82*I82</f>
        <v>10737418.24</v>
      </c>
      <c r="L82" s="692"/>
      <c r="M82" s="693"/>
      <c r="AA82" s="694"/>
      <c r="AI82" s="695"/>
      <c r="AJ82" s="696"/>
    </row>
    <row r="83" spans="3:36" x14ac:dyDescent="0.3">
      <c r="D83" s="16">
        <f t="shared" si="14"/>
        <v>21474836.48</v>
      </c>
      <c r="F83" s="16" t="s">
        <v>590</v>
      </c>
      <c r="G83" s="71">
        <v>16</v>
      </c>
      <c r="H83" s="16">
        <f t="shared" si="15"/>
        <v>343597383.68000001</v>
      </c>
      <c r="I83" s="746">
        <v>3.125E-2</v>
      </c>
      <c r="J83" s="16">
        <f t="shared" si="16"/>
        <v>10737418.24</v>
      </c>
      <c r="L83" s="692"/>
      <c r="M83" s="693"/>
      <c r="AA83" s="694"/>
      <c r="AI83" s="695"/>
      <c r="AJ83" s="696"/>
    </row>
    <row r="84" spans="3:36" x14ac:dyDescent="0.3">
      <c r="D84" s="16">
        <f t="shared" si="14"/>
        <v>21474836.48</v>
      </c>
      <c r="F84" s="16" t="s">
        <v>591</v>
      </c>
      <c r="G84" s="71">
        <v>16</v>
      </c>
      <c r="H84" s="16">
        <f t="shared" si="15"/>
        <v>343597383.68000001</v>
      </c>
      <c r="I84" s="746">
        <v>3.125E-2</v>
      </c>
      <c r="J84" s="16">
        <f t="shared" si="16"/>
        <v>10737418.24</v>
      </c>
      <c r="L84" s="692"/>
      <c r="M84" s="693"/>
      <c r="AA84" s="694"/>
      <c r="AI84" s="695"/>
      <c r="AJ84" s="696"/>
    </row>
    <row r="85" spans="3:36" x14ac:dyDescent="0.3">
      <c r="D85" s="16">
        <f t="shared" si="14"/>
        <v>21474836.48</v>
      </c>
      <c r="F85" s="16" t="s">
        <v>592</v>
      </c>
      <c r="G85" s="71">
        <v>16</v>
      </c>
      <c r="H85" s="16">
        <f t="shared" si="15"/>
        <v>343597383.68000001</v>
      </c>
      <c r="I85" s="746">
        <v>3.125E-2</v>
      </c>
      <c r="J85" s="16">
        <f t="shared" si="16"/>
        <v>10737418.24</v>
      </c>
      <c r="L85" s="692"/>
      <c r="M85" s="693"/>
      <c r="AA85" s="694"/>
      <c r="AI85" s="695"/>
      <c r="AJ85" s="696"/>
    </row>
    <row r="86" spans="3:36" x14ac:dyDescent="0.3">
      <c r="D86" s="16">
        <f t="shared" si="14"/>
        <v>21474836.48</v>
      </c>
      <c r="F86" s="16" t="s">
        <v>593</v>
      </c>
      <c r="G86" s="71">
        <v>16</v>
      </c>
      <c r="H86" s="16">
        <f t="shared" si="15"/>
        <v>343597383.68000001</v>
      </c>
      <c r="I86" s="746">
        <v>3.125E-2</v>
      </c>
      <c r="J86" s="16">
        <f t="shared" si="16"/>
        <v>10737418.24</v>
      </c>
      <c r="L86" s="692"/>
      <c r="M86" s="693"/>
      <c r="AA86" s="694"/>
      <c r="AI86" s="695"/>
      <c r="AJ86" s="696"/>
    </row>
    <row r="87" spans="3:36" x14ac:dyDescent="0.3">
      <c r="D87" s="16">
        <f t="shared" si="14"/>
        <v>21474836.48</v>
      </c>
      <c r="F87" s="16" t="s">
        <v>5</v>
      </c>
      <c r="G87" s="71">
        <v>16</v>
      </c>
      <c r="H87" s="16">
        <f t="shared" si="15"/>
        <v>343597383.68000001</v>
      </c>
      <c r="I87" s="746">
        <v>3.125E-2</v>
      </c>
      <c r="J87" s="16">
        <f t="shared" si="16"/>
        <v>10737418.24</v>
      </c>
      <c r="L87" s="692"/>
      <c r="M87" s="693"/>
      <c r="AA87" s="694"/>
      <c r="AI87" s="695"/>
      <c r="AJ87" s="696"/>
    </row>
    <row r="88" spans="3:36" ht="16.2" thickBot="1" x14ac:dyDescent="0.35">
      <c r="G88" s="747">
        <f>SUM(G81:G87)</f>
        <v>128</v>
      </c>
      <c r="H88" s="748">
        <f>SUM(H81:H87)</f>
        <v>2748779069.4400001</v>
      </c>
      <c r="I88" s="749"/>
      <c r="J88" s="750">
        <f>SUM(J81:J87)</f>
        <v>85899345.920000002</v>
      </c>
      <c r="L88" s="692"/>
      <c r="M88" s="693"/>
      <c r="AA88" s="694"/>
      <c r="AI88" s="695"/>
      <c r="AJ88" s="696"/>
    </row>
    <row r="89" spans="3:36" x14ac:dyDescent="0.3">
      <c r="C89" s="751"/>
      <c r="D89" s="751"/>
      <c r="E89" s="752"/>
      <c r="F89" s="751" t="s">
        <v>594</v>
      </c>
      <c r="G89" s="730"/>
      <c r="H89" s="369"/>
      <c r="I89" s="753"/>
      <c r="J89" s="369"/>
      <c r="L89" s="692"/>
      <c r="M89" s="693"/>
      <c r="AA89" s="694"/>
      <c r="AI89" s="695"/>
      <c r="AJ89" s="696"/>
    </row>
    <row r="90" spans="3:36" ht="16.2" thickBot="1" x14ac:dyDescent="0.35">
      <c r="C90" s="754"/>
      <c r="D90" s="754"/>
      <c r="E90" s="755"/>
      <c r="F90" s="754" t="s">
        <v>595</v>
      </c>
      <c r="I90" s="71" t="s">
        <v>596</v>
      </c>
      <c r="L90" s="692"/>
      <c r="M90" s="693"/>
      <c r="AA90" s="694"/>
      <c r="AI90" s="695"/>
      <c r="AJ90" s="696"/>
    </row>
    <row r="91" spans="3:36" ht="16.2" thickBot="1" x14ac:dyDescent="0.35">
      <c r="D91" s="16">
        <f>D87</f>
        <v>21474836.48</v>
      </c>
      <c r="F91" s="16" t="s">
        <v>597</v>
      </c>
      <c r="G91" s="71">
        <v>16</v>
      </c>
      <c r="H91" s="16">
        <f t="shared" ref="H91:H97" si="17">D91*G91</f>
        <v>343597383.68000001</v>
      </c>
      <c r="I91" s="756">
        <v>16</v>
      </c>
      <c r="J91" s="16">
        <f>H91/I91</f>
        <v>21474836.48</v>
      </c>
      <c r="L91" s="757"/>
      <c r="M91" s="758"/>
      <c r="AA91" s="694"/>
      <c r="AI91" s="695"/>
      <c r="AJ91" s="696"/>
    </row>
    <row r="92" spans="3:36" x14ac:dyDescent="0.3">
      <c r="D92" s="16">
        <f>D91</f>
        <v>21474836.48</v>
      </c>
      <c r="F92" s="16" t="s">
        <v>234</v>
      </c>
      <c r="G92" s="71">
        <v>12</v>
      </c>
      <c r="H92" s="16">
        <f t="shared" si="17"/>
        <v>257698037.75999999</v>
      </c>
      <c r="I92" s="7">
        <f>I91</f>
        <v>16</v>
      </c>
      <c r="J92" s="16">
        <f t="shared" ref="J92:J97" si="18">H92/I92</f>
        <v>16106127.359999999</v>
      </c>
      <c r="L92" s="757"/>
      <c r="M92" s="758"/>
      <c r="AA92" s="694"/>
      <c r="AI92" s="695"/>
      <c r="AJ92" s="696"/>
    </row>
    <row r="93" spans="3:36" x14ac:dyDescent="0.3">
      <c r="D93" s="16">
        <f>D92</f>
        <v>21474836.48</v>
      </c>
      <c r="F93" s="16" t="s">
        <v>598</v>
      </c>
      <c r="G93" s="71">
        <v>4</v>
      </c>
      <c r="H93" s="16">
        <f t="shared" si="17"/>
        <v>85899345.920000002</v>
      </c>
      <c r="I93" s="7">
        <f>I92</f>
        <v>16</v>
      </c>
      <c r="J93" s="16">
        <f t="shared" si="18"/>
        <v>5368709.1200000001</v>
      </c>
      <c r="L93" s="757"/>
      <c r="M93" s="758"/>
      <c r="AA93" s="694"/>
      <c r="AI93" s="695"/>
      <c r="AJ93" s="696"/>
    </row>
    <row r="94" spans="3:36" x14ac:dyDescent="0.3">
      <c r="D94" s="16">
        <f>D93</f>
        <v>21474836.48</v>
      </c>
      <c r="F94" s="16" t="s">
        <v>599</v>
      </c>
      <c r="G94" s="71">
        <v>12</v>
      </c>
      <c r="H94" s="16">
        <f t="shared" si="17"/>
        <v>257698037.75999999</v>
      </c>
      <c r="I94" s="7">
        <f>I93</f>
        <v>16</v>
      </c>
      <c r="J94" s="16">
        <f t="shared" si="18"/>
        <v>16106127.359999999</v>
      </c>
      <c r="L94" s="757"/>
      <c r="M94" s="758"/>
      <c r="AA94" s="694"/>
      <c r="AI94" s="695"/>
      <c r="AJ94" s="696"/>
    </row>
    <row r="95" spans="3:36" x14ac:dyDescent="0.3">
      <c r="D95" s="16">
        <f t="shared" ref="D95:D97" si="19">D94</f>
        <v>21474836.48</v>
      </c>
      <c r="F95" s="16" t="s">
        <v>11</v>
      </c>
      <c r="G95" s="71">
        <v>12</v>
      </c>
      <c r="H95" s="16">
        <f t="shared" si="17"/>
        <v>257698037.75999999</v>
      </c>
      <c r="I95" s="7">
        <f>I94</f>
        <v>16</v>
      </c>
      <c r="J95" s="16">
        <f t="shared" si="18"/>
        <v>16106127.359999999</v>
      </c>
      <c r="L95" s="757"/>
      <c r="M95" s="758"/>
      <c r="AA95" s="694"/>
      <c r="AI95" s="695"/>
      <c r="AJ95" s="696"/>
    </row>
    <row r="96" spans="3:36" x14ac:dyDescent="0.3">
      <c r="D96" s="16">
        <f t="shared" si="19"/>
        <v>21474836.48</v>
      </c>
      <c r="F96" s="16" t="s">
        <v>600</v>
      </c>
      <c r="G96" s="71">
        <v>16</v>
      </c>
      <c r="H96" s="16">
        <f t="shared" si="17"/>
        <v>343597383.68000001</v>
      </c>
      <c r="I96" s="7">
        <f t="shared" ref="I96:I97" si="20">I95</f>
        <v>16</v>
      </c>
      <c r="J96" s="16">
        <f t="shared" si="18"/>
        <v>21474836.48</v>
      </c>
      <c r="L96" s="757"/>
      <c r="M96" s="758"/>
      <c r="AA96" s="694"/>
      <c r="AI96" s="695"/>
      <c r="AJ96" s="696"/>
    </row>
    <row r="97" spans="1:78" x14ac:dyDescent="0.3">
      <c r="D97" s="16">
        <f t="shared" si="19"/>
        <v>21474836.48</v>
      </c>
      <c r="F97" s="16" t="s">
        <v>5</v>
      </c>
      <c r="G97" s="71">
        <v>8</v>
      </c>
      <c r="H97" s="16">
        <f t="shared" si="17"/>
        <v>171798691.84</v>
      </c>
      <c r="I97" s="7">
        <f t="shared" si="20"/>
        <v>16</v>
      </c>
      <c r="J97" s="16">
        <f t="shared" si="18"/>
        <v>10737418.24</v>
      </c>
      <c r="L97" s="757"/>
      <c r="M97" s="758"/>
      <c r="AA97" s="694"/>
      <c r="AI97" s="695"/>
      <c r="AJ97" s="696"/>
    </row>
    <row r="98" spans="1:78" ht="16.2" thickBot="1" x14ac:dyDescent="0.35">
      <c r="E98" s="7"/>
      <c r="G98" s="759">
        <f>SUM(G91:G97)</f>
        <v>80</v>
      </c>
      <c r="H98" s="760">
        <f>SUM(H91:H97)</f>
        <v>1717986918.4000001</v>
      </c>
      <c r="I98" s="520"/>
      <c r="J98" s="760">
        <f>SUM(J91:J97)</f>
        <v>107374182.40000001</v>
      </c>
      <c r="L98" s="757"/>
      <c r="M98" s="758"/>
      <c r="AA98" s="694"/>
      <c r="AI98" s="695"/>
      <c r="AJ98" s="696"/>
    </row>
    <row r="99" spans="1:78" ht="16.2" thickTop="1" x14ac:dyDescent="0.3">
      <c r="C99" s="754"/>
      <c r="D99" s="754"/>
      <c r="E99" s="755"/>
      <c r="F99" s="754" t="s">
        <v>601</v>
      </c>
      <c r="L99" s="757"/>
      <c r="M99" s="758"/>
      <c r="AA99" s="694"/>
      <c r="AI99" s="695"/>
      <c r="AJ99" s="696"/>
    </row>
    <row r="100" spans="1:78" x14ac:dyDescent="0.3">
      <c r="C100" s="665"/>
      <c r="D100" s="665">
        <f>D97</f>
        <v>21474836.48</v>
      </c>
      <c r="E100" s="761"/>
      <c r="F100" s="16" t="s">
        <v>234</v>
      </c>
      <c r="G100" s="71">
        <v>12</v>
      </c>
      <c r="H100" s="16">
        <f t="shared" ref="H100:H101" si="21">D100*G100</f>
        <v>257698037.75999999</v>
      </c>
      <c r="I100" s="7">
        <f>I91</f>
        <v>16</v>
      </c>
      <c r="J100" s="16">
        <f t="shared" ref="J100:J104" si="22">H100/I100</f>
        <v>16106127.359999999</v>
      </c>
      <c r="L100" s="757"/>
      <c r="M100" s="758"/>
      <c r="AA100" s="694"/>
      <c r="AI100" s="695"/>
      <c r="AJ100" s="696"/>
    </row>
    <row r="101" spans="1:78" x14ac:dyDescent="0.3">
      <c r="C101" s="665"/>
      <c r="D101" s="665">
        <f>D100</f>
        <v>21474836.48</v>
      </c>
      <c r="E101" s="761"/>
      <c r="F101" s="16" t="s">
        <v>599</v>
      </c>
      <c r="G101" s="71">
        <v>20</v>
      </c>
      <c r="H101" s="16">
        <f t="shared" si="21"/>
        <v>429496729.60000002</v>
      </c>
      <c r="I101" s="7">
        <f t="shared" ref="I101:I104" si="23">I100</f>
        <v>16</v>
      </c>
      <c r="J101" s="16">
        <f t="shared" si="22"/>
        <v>26843545.600000001</v>
      </c>
      <c r="L101" s="757"/>
      <c r="M101" s="758"/>
      <c r="AA101" s="694"/>
      <c r="AI101" s="695"/>
      <c r="AJ101" s="696"/>
    </row>
    <row r="102" spans="1:78" x14ac:dyDescent="0.3">
      <c r="C102" s="665"/>
      <c r="D102" s="665">
        <f t="shared" ref="D102:D104" si="24">D101</f>
        <v>21474836.48</v>
      </c>
      <c r="E102" s="761"/>
      <c r="F102" s="16" t="s">
        <v>11</v>
      </c>
      <c r="G102" s="71">
        <v>4</v>
      </c>
      <c r="H102" s="16">
        <v>0</v>
      </c>
      <c r="I102" s="7">
        <f t="shared" si="23"/>
        <v>16</v>
      </c>
      <c r="J102" s="16">
        <f t="shared" si="22"/>
        <v>0</v>
      </c>
      <c r="L102" s="757"/>
      <c r="M102" s="758"/>
      <c r="AA102" s="694"/>
      <c r="AI102" s="695"/>
      <c r="AJ102" s="696"/>
    </row>
    <row r="103" spans="1:78" x14ac:dyDescent="0.3">
      <c r="C103" s="665"/>
      <c r="D103" s="665">
        <f t="shared" si="24"/>
        <v>21474836.48</v>
      </c>
      <c r="E103" s="761"/>
      <c r="F103" s="16" t="s">
        <v>600</v>
      </c>
      <c r="G103" s="71">
        <v>4</v>
      </c>
      <c r="H103" s="16">
        <f t="shared" ref="H103:H104" si="25">D103*G103</f>
        <v>85899345.920000002</v>
      </c>
      <c r="I103" s="7">
        <f t="shared" si="23"/>
        <v>16</v>
      </c>
      <c r="J103" s="16">
        <f t="shared" si="22"/>
        <v>5368709.1200000001</v>
      </c>
      <c r="L103" s="757"/>
      <c r="M103" s="758"/>
      <c r="AA103" s="694"/>
      <c r="AI103" s="695"/>
      <c r="AJ103" s="696"/>
    </row>
    <row r="104" spans="1:78" x14ac:dyDescent="0.3">
      <c r="C104" s="665"/>
      <c r="D104" s="665">
        <f t="shared" si="24"/>
        <v>21474836.48</v>
      </c>
      <c r="E104" s="761"/>
      <c r="F104" s="16" t="s">
        <v>5</v>
      </c>
      <c r="G104" s="71">
        <v>8</v>
      </c>
      <c r="H104" s="16">
        <f t="shared" si="25"/>
        <v>171798691.84</v>
      </c>
      <c r="I104" s="7">
        <f t="shared" si="23"/>
        <v>16</v>
      </c>
      <c r="J104" s="16">
        <f t="shared" si="22"/>
        <v>10737418.24</v>
      </c>
      <c r="L104" s="757"/>
      <c r="M104" s="758"/>
      <c r="AA104" s="694"/>
      <c r="AI104" s="695"/>
      <c r="AJ104" s="696"/>
    </row>
    <row r="105" spans="1:78" ht="16.2" thickBot="1" x14ac:dyDescent="0.35">
      <c r="C105" s="665"/>
      <c r="D105" s="665"/>
      <c r="E105" s="761"/>
      <c r="F105" s="665"/>
      <c r="G105" s="759">
        <f>SUM(G100:G104)</f>
        <v>48</v>
      </c>
      <c r="H105" s="760">
        <f>SUM(H100:H104)</f>
        <v>944892805.12</v>
      </c>
      <c r="I105" s="520"/>
      <c r="J105" s="760">
        <f>SUM(J100:J104)</f>
        <v>59055800.32</v>
      </c>
      <c r="L105" s="757"/>
      <c r="M105" s="758"/>
      <c r="AA105" s="694"/>
      <c r="AI105" s="695"/>
      <c r="AJ105" s="696"/>
    </row>
    <row r="106" spans="1:78" ht="16.2" thickTop="1" x14ac:dyDescent="0.3">
      <c r="C106" s="665"/>
      <c r="D106" s="665"/>
      <c r="E106" s="761"/>
      <c r="F106" s="665"/>
      <c r="J106" s="729" t="s">
        <v>602</v>
      </c>
      <c r="L106" s="757"/>
      <c r="M106" s="758"/>
      <c r="AA106" s="694"/>
      <c r="AI106" s="695"/>
      <c r="AJ106" s="696"/>
    </row>
    <row r="107" spans="1:78" ht="16.2" thickBot="1" x14ac:dyDescent="0.35">
      <c r="F107" s="729" t="s">
        <v>603</v>
      </c>
      <c r="G107" s="747">
        <f>G98+G105</f>
        <v>128</v>
      </c>
      <c r="H107" s="748">
        <f>H98+H105</f>
        <v>2662879723.52</v>
      </c>
      <c r="I107" s="749"/>
      <c r="J107" s="750">
        <f>J98+J105</f>
        <v>166429982.72</v>
      </c>
      <c r="L107" s="757"/>
      <c r="M107" s="758"/>
      <c r="AA107" s="694"/>
      <c r="AI107" s="695"/>
      <c r="AJ107" s="696"/>
    </row>
    <row r="108" spans="1:78" x14ac:dyDescent="0.3">
      <c r="J108" s="762">
        <f>J107*12</f>
        <v>1997159792.6399999</v>
      </c>
      <c r="L108" s="757"/>
      <c r="M108" s="758"/>
      <c r="AA108" s="694"/>
      <c r="AI108" s="695"/>
      <c r="AJ108" s="696"/>
    </row>
    <row r="109" spans="1:78" s="779" customFormat="1" ht="23.4" x14ac:dyDescent="0.45">
      <c r="A109" s="763"/>
      <c r="B109" s="764"/>
      <c r="C109" s="765"/>
      <c r="D109" s="765" t="s">
        <v>604</v>
      </c>
      <c r="E109" s="766"/>
      <c r="F109" s="765" t="s">
        <v>605</v>
      </c>
      <c r="G109" s="767"/>
      <c r="H109" s="765"/>
      <c r="I109" s="768"/>
      <c r="J109" s="765"/>
      <c r="K109" s="768"/>
      <c r="L109" s="769"/>
      <c r="M109" s="770"/>
      <c r="N109" s="771"/>
      <c r="O109" s="765"/>
      <c r="P109" s="765"/>
      <c r="Q109" s="765"/>
      <c r="R109" s="771"/>
      <c r="S109" s="765"/>
      <c r="T109" s="772"/>
      <c r="U109" s="771"/>
      <c r="V109" s="765"/>
      <c r="W109" s="773"/>
      <c r="X109" s="765"/>
      <c r="Y109" s="765"/>
      <c r="Z109" s="767"/>
      <c r="AA109" s="774"/>
      <c r="AB109" s="775"/>
      <c r="AC109" s="775"/>
      <c r="AD109" s="775"/>
      <c r="AE109" s="775"/>
      <c r="AF109" s="775"/>
      <c r="AG109" s="775"/>
      <c r="AH109" s="775"/>
      <c r="AI109" s="776"/>
      <c r="AJ109" s="777"/>
      <c r="AK109" s="778"/>
      <c r="AT109" s="780"/>
      <c r="BB109" s="780"/>
      <c r="BJ109" s="780"/>
      <c r="BR109" s="781"/>
      <c r="BZ109" s="782"/>
    </row>
    <row r="110" spans="1:78" ht="16.2" thickBot="1" x14ac:dyDescent="0.35">
      <c r="L110" s="692"/>
      <c r="M110" s="693"/>
      <c r="Y110" s="783"/>
      <c r="Z110" s="122"/>
      <c r="AA110" s="694"/>
      <c r="AI110" s="695"/>
      <c r="AJ110" s="696"/>
    </row>
    <row r="111" spans="1:78" ht="16.2" thickBot="1" x14ac:dyDescent="0.35">
      <c r="D111" s="784">
        <f>'[3]POP Dimensions'!L17</f>
        <v>2748779069.4400001</v>
      </c>
      <c r="E111" s="71" t="s">
        <v>340</v>
      </c>
      <c r="F111" s="663" t="s">
        <v>528</v>
      </c>
      <c r="G111" s="71" t="s">
        <v>606</v>
      </c>
      <c r="H111" s="663" t="s">
        <v>0</v>
      </c>
      <c r="I111" s="71" t="s">
        <v>607</v>
      </c>
      <c r="J111" s="663" t="s">
        <v>608</v>
      </c>
      <c r="L111" s="692" t="s">
        <v>0</v>
      </c>
      <c r="M111" s="693"/>
      <c r="N111" s="5"/>
      <c r="O111" s="663"/>
      <c r="P111" s="663" t="s">
        <v>0</v>
      </c>
      <c r="Q111" s="663" t="s">
        <v>609</v>
      </c>
      <c r="R111" s="5" t="s">
        <v>607</v>
      </c>
      <c r="S111" s="663" t="s">
        <v>610</v>
      </c>
      <c r="U111" s="5"/>
      <c r="V111" s="663" t="s">
        <v>158</v>
      </c>
      <c r="W111" s="44" t="s">
        <v>611</v>
      </c>
      <c r="X111" s="663"/>
      <c r="Y111" s="785" t="s">
        <v>612</v>
      </c>
      <c r="Z111" s="786" t="s">
        <v>0</v>
      </c>
      <c r="AA111" s="694"/>
      <c r="AC111" s="665" t="s">
        <v>613</v>
      </c>
      <c r="AI111" s="695"/>
      <c r="AJ111" s="696"/>
      <c r="AL111" s="663">
        <v>1</v>
      </c>
      <c r="AM111" s="663">
        <f>AL111+1</f>
        <v>2</v>
      </c>
      <c r="AN111" s="663">
        <f t="shared" ref="AN111:BQ111" si="26">AM111+1</f>
        <v>3</v>
      </c>
      <c r="AO111" s="663">
        <f t="shared" si="26"/>
        <v>4</v>
      </c>
      <c r="AP111" s="663">
        <f t="shared" si="26"/>
        <v>5</v>
      </c>
      <c r="AQ111" s="663">
        <f t="shared" si="26"/>
        <v>6</v>
      </c>
      <c r="AR111" s="663">
        <f t="shared" si="26"/>
        <v>7</v>
      </c>
      <c r="AS111" s="663">
        <f t="shared" si="26"/>
        <v>8</v>
      </c>
      <c r="AT111" s="23">
        <f t="shared" si="26"/>
        <v>9</v>
      </c>
      <c r="AU111" s="16">
        <f t="shared" si="26"/>
        <v>10</v>
      </c>
      <c r="AV111" s="16">
        <f t="shared" si="26"/>
        <v>11</v>
      </c>
      <c r="AW111" s="16">
        <f t="shared" si="26"/>
        <v>12</v>
      </c>
      <c r="AX111" s="16">
        <f t="shared" si="26"/>
        <v>13</v>
      </c>
      <c r="AY111" s="16">
        <f t="shared" si="26"/>
        <v>14</v>
      </c>
      <c r="AZ111" s="16">
        <f t="shared" si="26"/>
        <v>15</v>
      </c>
      <c r="BA111" s="16">
        <f t="shared" si="26"/>
        <v>16</v>
      </c>
      <c r="BB111" s="23">
        <f t="shared" si="26"/>
        <v>17</v>
      </c>
      <c r="BC111" s="16">
        <f t="shared" si="26"/>
        <v>18</v>
      </c>
      <c r="BD111" s="16">
        <f t="shared" si="26"/>
        <v>19</v>
      </c>
      <c r="BE111" s="16">
        <f t="shared" si="26"/>
        <v>20</v>
      </c>
      <c r="BF111" s="16">
        <f t="shared" si="26"/>
        <v>21</v>
      </c>
      <c r="BG111" s="16">
        <f t="shared" si="26"/>
        <v>22</v>
      </c>
      <c r="BH111" s="16">
        <f t="shared" si="26"/>
        <v>23</v>
      </c>
      <c r="BI111" s="16">
        <f t="shared" si="26"/>
        <v>24</v>
      </c>
      <c r="BJ111" s="23">
        <f t="shared" si="26"/>
        <v>25</v>
      </c>
      <c r="BK111" s="16">
        <f t="shared" si="26"/>
        <v>26</v>
      </c>
      <c r="BL111" s="16">
        <f t="shared" si="26"/>
        <v>27</v>
      </c>
      <c r="BM111" s="16">
        <f t="shared" si="26"/>
        <v>28</v>
      </c>
      <c r="BN111" s="16">
        <f t="shared" si="26"/>
        <v>29</v>
      </c>
      <c r="BO111" s="16">
        <f t="shared" si="26"/>
        <v>30</v>
      </c>
      <c r="BP111" s="16">
        <f t="shared" si="26"/>
        <v>31</v>
      </c>
      <c r="BQ111" s="16">
        <f t="shared" si="26"/>
        <v>32</v>
      </c>
    </row>
    <row r="112" spans="1:78" ht="16.2" thickBot="1" x14ac:dyDescent="0.35">
      <c r="C112" s="665"/>
      <c r="D112" s="665">
        <v>128</v>
      </c>
      <c r="F112" s="663" t="s">
        <v>0</v>
      </c>
      <c r="G112" s="71" t="s">
        <v>614</v>
      </c>
      <c r="H112" s="663" t="s">
        <v>615</v>
      </c>
      <c r="I112" s="71" t="s">
        <v>91</v>
      </c>
      <c r="J112" s="663" t="s">
        <v>616</v>
      </c>
      <c r="L112" s="692" t="s">
        <v>617</v>
      </c>
      <c r="M112" s="693"/>
      <c r="N112" s="5"/>
      <c r="O112" s="663"/>
      <c r="P112" s="663"/>
      <c r="Q112" s="663" t="s">
        <v>618</v>
      </c>
      <c r="R112" s="5" t="s">
        <v>91</v>
      </c>
      <c r="S112" s="663" t="s">
        <v>619</v>
      </c>
      <c r="U112" s="5"/>
      <c r="V112" s="663" t="s">
        <v>620</v>
      </c>
      <c r="W112" s="52" t="s">
        <v>621</v>
      </c>
      <c r="X112" s="663"/>
      <c r="Y112" s="785" t="s">
        <v>622</v>
      </c>
      <c r="Z112" s="786" t="s">
        <v>623</v>
      </c>
      <c r="AA112" s="694"/>
      <c r="AC112" s="665" t="s">
        <v>624</v>
      </c>
      <c r="AI112" s="695"/>
      <c r="AJ112" s="696"/>
      <c r="AL112" s="787" t="str">
        <f>F10</f>
        <v>Property Developer &amp; Labour</v>
      </c>
      <c r="AM112" s="787"/>
      <c r="AN112" s="663" t="str">
        <f>F12</f>
        <v>Interiors / Shop Fitting / Kitchens / Bathrooms</v>
      </c>
      <c r="AO112" s="787"/>
      <c r="AP112" s="788"/>
      <c r="AQ112" s="788"/>
      <c r="AR112" s="788"/>
      <c r="AS112" s="788"/>
      <c r="AT112" s="789"/>
      <c r="AU112" s="788"/>
      <c r="AV112" s="788"/>
      <c r="AW112" s="788"/>
      <c r="AX112" s="788"/>
      <c r="AY112" s="788"/>
      <c r="AZ112" s="788"/>
      <c r="BA112" s="788"/>
      <c r="BB112" s="789"/>
      <c r="BC112" s="788"/>
      <c r="BD112" s="788"/>
      <c r="BE112" s="788"/>
      <c r="BF112" s="788"/>
      <c r="BG112" s="788"/>
      <c r="BH112" s="788"/>
      <c r="BI112" s="788"/>
      <c r="BJ112" s="789"/>
      <c r="BK112" s="788"/>
      <c r="BL112" s="788"/>
      <c r="BM112" s="788"/>
      <c r="BN112" s="788"/>
      <c r="BO112" s="788"/>
      <c r="BP112" s="788"/>
      <c r="BQ112" s="788"/>
    </row>
    <row r="113" spans="1:78" x14ac:dyDescent="0.3">
      <c r="C113" s="665"/>
      <c r="D113" s="790">
        <f>D111/D112</f>
        <v>21474836.48</v>
      </c>
      <c r="G113" s="71" t="s">
        <v>609</v>
      </c>
      <c r="H113" s="663"/>
      <c r="I113" s="791">
        <v>1</v>
      </c>
      <c r="J113" s="663" t="s">
        <v>625</v>
      </c>
      <c r="L113" s="692"/>
      <c r="M113" s="693"/>
      <c r="N113" s="5"/>
      <c r="O113" s="663"/>
      <c r="P113" s="663"/>
      <c r="Q113" s="663"/>
      <c r="R113" s="792">
        <v>1</v>
      </c>
      <c r="S113" s="663" t="s">
        <v>618</v>
      </c>
      <c r="U113" s="5"/>
      <c r="V113" s="663" t="s">
        <v>626</v>
      </c>
      <c r="W113" s="52" t="s">
        <v>273</v>
      </c>
      <c r="X113" s="663"/>
      <c r="Y113" s="785" t="s">
        <v>0</v>
      </c>
      <c r="Z113" s="793"/>
      <c r="AA113" s="794" t="s">
        <v>627</v>
      </c>
      <c r="AI113" s="795"/>
      <c r="AJ113" s="696"/>
      <c r="AL113" s="663"/>
      <c r="AM113" s="663" t="str">
        <f>F11</f>
        <v>Building Supplies (Manufactured)</v>
      </c>
      <c r="AN113" s="663"/>
      <c r="AO113" s="663" t="str">
        <f>F13</f>
        <v xml:space="preserve">Electronics / Computers </v>
      </c>
    </row>
    <row r="114" spans="1:78" ht="18.600000000000001" x14ac:dyDescent="0.45">
      <c r="A114" s="796"/>
      <c r="B114" s="699"/>
      <c r="C114" s="699"/>
      <c r="D114" s="699">
        <f>D113</f>
        <v>21474836.48</v>
      </c>
      <c r="E114" s="673">
        <v>1</v>
      </c>
      <c r="F114" s="672" t="s">
        <v>628</v>
      </c>
      <c r="G114" s="675">
        <v>1</v>
      </c>
      <c r="H114" s="672">
        <f>D114*G114</f>
        <v>21474836.48</v>
      </c>
      <c r="I114" s="677">
        <f>I113</f>
        <v>1</v>
      </c>
      <c r="J114" s="672">
        <f>H114*I114</f>
        <v>21474836.48</v>
      </c>
      <c r="K114" s="797">
        <v>20</v>
      </c>
      <c r="L114" s="798" t="str">
        <f>F36</f>
        <v xml:space="preserve">Building Industry / Factories / Machinery </v>
      </c>
      <c r="M114" s="799"/>
      <c r="N114" s="800"/>
      <c r="O114" s="683" t="s">
        <v>629</v>
      </c>
      <c r="P114" s="801">
        <f>K114</f>
        <v>20</v>
      </c>
      <c r="Q114" s="802">
        <f>G36</f>
        <v>16</v>
      </c>
      <c r="R114" s="803">
        <f>R113</f>
        <v>1</v>
      </c>
      <c r="S114" s="683" t="s">
        <v>610</v>
      </c>
      <c r="T114" s="683" t="s">
        <v>630</v>
      </c>
      <c r="U114" s="804"/>
      <c r="V114" s="683" t="s">
        <v>631</v>
      </c>
      <c r="W114" s="805" t="s">
        <v>611</v>
      </c>
      <c r="X114" s="683"/>
      <c r="Y114" s="683" t="s">
        <v>632</v>
      </c>
      <c r="Z114" s="806" t="s">
        <v>340</v>
      </c>
      <c r="AA114" s="807">
        <f>AI211</f>
        <v>0.66162500000000002</v>
      </c>
      <c r="AB114" s="292"/>
      <c r="AC114" s="672" t="s">
        <v>633</v>
      </c>
      <c r="AD114" s="672" t="s">
        <v>634</v>
      </c>
      <c r="AE114" s="672" t="s">
        <v>635</v>
      </c>
      <c r="AF114" s="672" t="s">
        <v>636</v>
      </c>
      <c r="AG114" s="672" t="s">
        <v>637</v>
      </c>
      <c r="AH114" s="672" t="s">
        <v>5</v>
      </c>
      <c r="AI114" s="808"/>
      <c r="AJ114" s="809"/>
      <c r="AL114" s="663"/>
      <c r="AM114" s="663"/>
      <c r="AN114" s="663"/>
      <c r="AO114" s="663"/>
      <c r="AP114" s="663"/>
      <c r="AQ114" s="663"/>
      <c r="AR114" s="663"/>
      <c r="AS114" s="663"/>
    </row>
    <row r="115" spans="1:78" s="788" customFormat="1" ht="16.8" x14ac:dyDescent="0.4">
      <c r="A115" s="665"/>
      <c r="B115" s="810"/>
      <c r="C115" s="691"/>
      <c r="D115" s="691"/>
      <c r="E115" s="111"/>
      <c r="F115" s="665"/>
      <c r="G115" s="111"/>
      <c r="H115" s="665"/>
      <c r="I115" s="704"/>
      <c r="J115" s="147">
        <f>J114</f>
        <v>21474836.48</v>
      </c>
      <c r="K115" s="704"/>
      <c r="L115" s="811" t="s">
        <v>638</v>
      </c>
      <c r="M115" s="693">
        <f>Z115</f>
        <v>10</v>
      </c>
      <c r="N115" s="812">
        <v>0.125</v>
      </c>
      <c r="O115" s="147">
        <f>J115*N115</f>
        <v>2684354.5600000001</v>
      </c>
      <c r="P115" s="147"/>
      <c r="Q115" s="716">
        <f>Q114</f>
        <v>16</v>
      </c>
      <c r="R115" s="566">
        <f>R114</f>
        <v>1</v>
      </c>
      <c r="S115" s="147">
        <f>O115*Q115*R115</f>
        <v>42949672.960000001</v>
      </c>
      <c r="T115" s="716" t="s">
        <v>60</v>
      </c>
      <c r="U115" s="566">
        <v>0.25</v>
      </c>
      <c r="V115" s="147">
        <f>S115*U115</f>
        <v>10737418.24</v>
      </c>
      <c r="W115" s="813">
        <f>N115*U115</f>
        <v>3.125E-2</v>
      </c>
      <c r="X115" s="147" t="s">
        <v>2</v>
      </c>
      <c r="Y115" s="147" t="s">
        <v>544</v>
      </c>
      <c r="Z115" s="814">
        <v>10</v>
      </c>
      <c r="AA115" s="815"/>
      <c r="AB115" s="649"/>
      <c r="AC115" s="665">
        <f>V115</f>
        <v>10737418.24</v>
      </c>
      <c r="AD115" s="665"/>
      <c r="AE115" s="665"/>
      <c r="AF115" s="665"/>
      <c r="AG115" s="665"/>
      <c r="AH115" s="665"/>
      <c r="AI115" s="816"/>
      <c r="AJ115" s="817"/>
      <c r="AK115" s="818"/>
      <c r="AT115" s="789"/>
      <c r="BB115" s="789"/>
      <c r="BJ115" s="789"/>
      <c r="BR115" s="25"/>
      <c r="BZ115" s="819"/>
    </row>
    <row r="116" spans="1:78" x14ac:dyDescent="0.3">
      <c r="B116" s="690"/>
      <c r="C116" s="691"/>
      <c r="D116" s="691"/>
      <c r="I116" s="753"/>
      <c r="J116" s="369"/>
      <c r="K116" s="753"/>
      <c r="L116" s="820"/>
      <c r="M116" s="693" t="str">
        <f t="shared" ref="M116:M119" si="27">Z116</f>
        <v>0A</v>
      </c>
      <c r="N116" s="167">
        <f>N115</f>
        <v>0.125</v>
      </c>
      <c r="O116" s="369"/>
      <c r="P116" s="367"/>
      <c r="Q116" s="821"/>
      <c r="R116" s="167"/>
      <c r="S116" s="369">
        <f>S115</f>
        <v>42949672.960000001</v>
      </c>
      <c r="T116" s="822" t="s">
        <v>534</v>
      </c>
      <c r="U116" s="167">
        <v>0</v>
      </c>
      <c r="V116" s="369">
        <f t="shared" ref="V116:V119" si="28">S116*U116</f>
        <v>0</v>
      </c>
      <c r="W116" s="823">
        <f>N116*U116</f>
        <v>0</v>
      </c>
      <c r="X116" s="369" t="s">
        <v>2</v>
      </c>
      <c r="Y116" s="824" t="s">
        <v>534</v>
      </c>
      <c r="Z116" s="786" t="s">
        <v>532</v>
      </c>
      <c r="AA116" s="694"/>
      <c r="AC116" s="665">
        <f>V116</f>
        <v>0</v>
      </c>
      <c r="AI116" s="825"/>
      <c r="AJ116" s="696"/>
    </row>
    <row r="117" spans="1:78" x14ac:dyDescent="0.3">
      <c r="B117" s="690"/>
      <c r="C117" s="691"/>
      <c r="D117" s="691"/>
      <c r="I117" s="753"/>
      <c r="J117" s="369"/>
      <c r="K117" s="753"/>
      <c r="L117" s="820"/>
      <c r="M117" s="693">
        <f t="shared" si="27"/>
        <v>1</v>
      </c>
      <c r="N117" s="167">
        <f>N116</f>
        <v>0.125</v>
      </c>
      <c r="O117" s="369"/>
      <c r="P117" s="367"/>
      <c r="Q117" s="821"/>
      <c r="R117" s="167"/>
      <c r="S117" s="369">
        <f>S116</f>
        <v>42949672.960000001</v>
      </c>
      <c r="T117" s="822" t="s">
        <v>639</v>
      </c>
      <c r="U117" s="167">
        <v>0.4</v>
      </c>
      <c r="V117" s="369">
        <f t="shared" si="28"/>
        <v>17179869.184</v>
      </c>
      <c r="W117" s="823">
        <f>N117*U117</f>
        <v>0.05</v>
      </c>
      <c r="X117" s="369" t="s">
        <v>2</v>
      </c>
      <c r="Y117" s="147" t="s">
        <v>535</v>
      </c>
      <c r="Z117" s="786">
        <v>1</v>
      </c>
      <c r="AA117" s="694"/>
      <c r="AC117" s="665">
        <f>V117</f>
        <v>17179869.184</v>
      </c>
      <c r="AI117" s="825"/>
      <c r="AJ117" s="696"/>
      <c r="AL117" s="663">
        <f>V117</f>
        <v>17179869.184</v>
      </c>
      <c r="AM117" s="663"/>
      <c r="AO117" s="663"/>
    </row>
    <row r="118" spans="1:78" x14ac:dyDescent="0.3">
      <c r="B118" s="690"/>
      <c r="C118" s="691"/>
      <c r="D118" s="691"/>
      <c r="I118" s="753"/>
      <c r="J118" s="369"/>
      <c r="K118" s="753"/>
      <c r="L118" s="820"/>
      <c r="M118" s="693">
        <f t="shared" si="27"/>
        <v>6</v>
      </c>
      <c r="N118" s="167">
        <f t="shared" ref="N118:N119" si="29">N117</f>
        <v>0.125</v>
      </c>
      <c r="O118" s="369"/>
      <c r="P118" s="367"/>
      <c r="Q118" s="821"/>
      <c r="R118" s="167"/>
      <c r="S118" s="369">
        <f>S117</f>
        <v>42949672.960000001</v>
      </c>
      <c r="T118" s="822" t="s">
        <v>640</v>
      </c>
      <c r="U118" s="167">
        <v>0.1</v>
      </c>
      <c r="V118" s="369">
        <f t="shared" si="28"/>
        <v>4294967.2960000001</v>
      </c>
      <c r="W118" s="823">
        <f>N118*U118</f>
        <v>1.2500000000000001E-2</v>
      </c>
      <c r="X118" s="369" t="s">
        <v>2</v>
      </c>
      <c r="Y118" s="147" t="s">
        <v>540</v>
      </c>
      <c r="Z118" s="786">
        <v>6</v>
      </c>
      <c r="AA118" s="694"/>
      <c r="AC118" s="665">
        <f>V118</f>
        <v>4294967.2960000001</v>
      </c>
      <c r="AI118" s="825"/>
      <c r="AJ118" s="696"/>
      <c r="AL118" s="663"/>
      <c r="AM118" s="663"/>
      <c r="AN118" s="663"/>
    </row>
    <row r="119" spans="1:78" x14ac:dyDescent="0.3">
      <c r="B119" s="690"/>
      <c r="C119" s="691"/>
      <c r="D119" s="691"/>
      <c r="I119" s="753"/>
      <c r="J119" s="369"/>
      <c r="K119" s="753"/>
      <c r="L119" s="820"/>
      <c r="M119" s="693">
        <f t="shared" si="27"/>
        <v>32</v>
      </c>
      <c r="N119" s="167">
        <f t="shared" si="29"/>
        <v>0.125</v>
      </c>
      <c r="O119" s="369"/>
      <c r="P119" s="367"/>
      <c r="Q119" s="821"/>
      <c r="R119" s="167"/>
      <c r="S119" s="369">
        <f>S118</f>
        <v>42949672.960000001</v>
      </c>
      <c r="T119" s="822" t="s">
        <v>5</v>
      </c>
      <c r="U119" s="167">
        <v>0.25</v>
      </c>
      <c r="V119" s="369">
        <f t="shared" si="28"/>
        <v>10737418.24</v>
      </c>
      <c r="W119" s="823">
        <f>N119*U119</f>
        <v>3.125E-2</v>
      </c>
      <c r="X119" s="369" t="s">
        <v>2</v>
      </c>
      <c r="Y119" s="369" t="s">
        <v>5</v>
      </c>
      <c r="Z119" s="786">
        <v>32</v>
      </c>
      <c r="AA119" s="694"/>
      <c r="AE119" s="665">
        <f>V119</f>
        <v>10737418.24</v>
      </c>
      <c r="AH119" s="665">
        <f>V119</f>
        <v>10737418.24</v>
      </c>
      <c r="AI119" s="825"/>
      <c r="AJ119" s="696"/>
    </row>
    <row r="120" spans="1:78" ht="16.2" thickBot="1" x14ac:dyDescent="0.35">
      <c r="B120" s="690"/>
      <c r="C120" s="691"/>
      <c r="D120" s="691"/>
      <c r="I120" s="753"/>
      <c r="J120" s="369"/>
      <c r="K120" s="753"/>
      <c r="L120" s="820"/>
      <c r="M120" s="826"/>
      <c r="N120" s="167"/>
      <c r="O120" s="369"/>
      <c r="P120" s="367"/>
      <c r="Q120" s="821"/>
      <c r="R120" s="167"/>
      <c r="S120" s="369"/>
      <c r="T120" s="822"/>
      <c r="U120" s="827">
        <f>SUM(U114:U119)</f>
        <v>1</v>
      </c>
      <c r="V120" s="369"/>
      <c r="W120" s="823"/>
      <c r="X120" s="369"/>
      <c r="Y120" s="369"/>
      <c r="Z120" s="786"/>
      <c r="AA120" s="694"/>
      <c r="AI120" s="825"/>
      <c r="AJ120" s="696"/>
    </row>
    <row r="121" spans="1:78" ht="7.95" customHeight="1" x14ac:dyDescent="0.3">
      <c r="B121" s="690"/>
      <c r="C121" s="691"/>
      <c r="D121" s="691"/>
      <c r="I121" s="753"/>
      <c r="J121" s="369"/>
      <c r="K121" s="753"/>
      <c r="L121" s="692"/>
      <c r="M121" s="693"/>
      <c r="N121" s="167"/>
      <c r="O121" s="369"/>
      <c r="P121" s="367"/>
      <c r="Q121" s="821"/>
      <c r="R121" s="167"/>
      <c r="S121" s="369"/>
      <c r="T121" s="822"/>
      <c r="U121" s="167"/>
      <c r="V121" s="369"/>
      <c r="W121" s="823"/>
      <c r="X121" s="369"/>
      <c r="Y121" s="369"/>
      <c r="Z121" s="786"/>
      <c r="AA121" s="694"/>
      <c r="AI121" s="825"/>
      <c r="AJ121" s="696"/>
    </row>
    <row r="122" spans="1:78" ht="16.8" x14ac:dyDescent="0.4">
      <c r="B122" s="690"/>
      <c r="C122" s="691"/>
      <c r="D122" s="691"/>
      <c r="I122" s="753"/>
      <c r="J122" s="369">
        <f>J115</f>
        <v>21474836.48</v>
      </c>
      <c r="K122" s="753"/>
      <c r="L122" s="692" t="s">
        <v>641</v>
      </c>
      <c r="M122" s="693">
        <f t="shared" ref="M122:M123" si="30">Z122</f>
        <v>2</v>
      </c>
      <c r="N122" s="828">
        <v>0.02</v>
      </c>
      <c r="O122" s="369">
        <f>J122*N122</f>
        <v>429496.72960000002</v>
      </c>
      <c r="P122" s="367"/>
      <c r="Q122" s="821">
        <f>Q115</f>
        <v>16</v>
      </c>
      <c r="R122" s="167">
        <f>R115</f>
        <v>1</v>
      </c>
      <c r="S122" s="147">
        <f>O122*Q122*R122</f>
        <v>6871947.6736000003</v>
      </c>
      <c r="T122" s="822" t="s">
        <v>7</v>
      </c>
      <c r="U122" s="167">
        <v>0.9</v>
      </c>
      <c r="V122" s="369">
        <f t="shared" ref="V122:V123" si="31">S122*U122</f>
        <v>6184752.9062400004</v>
      </c>
      <c r="W122" s="823">
        <f>N122*U122</f>
        <v>1.8000000000000002E-2</v>
      </c>
      <c r="X122" s="369" t="s">
        <v>2</v>
      </c>
      <c r="Y122" s="369" t="s">
        <v>536</v>
      </c>
      <c r="Z122" s="786">
        <v>2</v>
      </c>
      <c r="AA122" s="694"/>
      <c r="AG122" s="665">
        <f>V122</f>
        <v>6184752.9062400004</v>
      </c>
      <c r="AI122" s="825"/>
      <c r="AJ122" s="696"/>
    </row>
    <row r="123" spans="1:78" x14ac:dyDescent="0.3">
      <c r="B123" s="690"/>
      <c r="C123" s="691"/>
      <c r="D123" s="691"/>
      <c r="I123" s="753"/>
      <c r="J123" s="369"/>
      <c r="K123" s="753"/>
      <c r="L123" s="692" t="s">
        <v>642</v>
      </c>
      <c r="M123" s="693">
        <f t="shared" si="30"/>
        <v>23</v>
      </c>
      <c r="N123" s="167">
        <f>N122</f>
        <v>0.02</v>
      </c>
      <c r="O123" s="369"/>
      <c r="P123" s="367"/>
      <c r="Q123" s="821"/>
      <c r="R123" s="167"/>
      <c r="S123" s="369">
        <f>S122</f>
        <v>6871947.6736000003</v>
      </c>
      <c r="T123" s="822" t="s">
        <v>643</v>
      </c>
      <c r="U123" s="167">
        <v>0.1</v>
      </c>
      <c r="V123" s="369">
        <f t="shared" si="31"/>
        <v>687194.76736000006</v>
      </c>
      <c r="W123" s="823">
        <f>N123*U123</f>
        <v>2E-3</v>
      </c>
      <c r="X123" s="369" t="s">
        <v>2</v>
      </c>
      <c r="Y123" s="829" t="s">
        <v>644</v>
      </c>
      <c r="Z123" s="786">
        <v>23</v>
      </c>
      <c r="AA123" s="694"/>
      <c r="AG123" s="665">
        <f>V123</f>
        <v>687194.76736000006</v>
      </c>
      <c r="AI123" s="825"/>
      <c r="AJ123" s="696"/>
    </row>
    <row r="124" spans="1:78" ht="16.2" thickBot="1" x14ac:dyDescent="0.35">
      <c r="B124" s="690"/>
      <c r="C124" s="691"/>
      <c r="D124" s="691"/>
      <c r="I124" s="753"/>
      <c r="J124" s="369"/>
      <c r="K124" s="753"/>
      <c r="L124" s="692"/>
      <c r="M124" s="693"/>
      <c r="N124" s="167"/>
      <c r="O124" s="369"/>
      <c r="P124" s="367"/>
      <c r="Q124" s="821"/>
      <c r="R124" s="167"/>
      <c r="S124" s="369"/>
      <c r="T124" s="822"/>
      <c r="U124" s="827">
        <f>SUM(U122:U123)</f>
        <v>1</v>
      </c>
      <c r="V124" s="369"/>
      <c r="W124" s="823"/>
      <c r="X124" s="369" t="s">
        <v>2</v>
      </c>
      <c r="Y124" s="369"/>
      <c r="Z124" s="786"/>
      <c r="AA124" s="694"/>
      <c r="AI124" s="825"/>
      <c r="AJ124" s="696"/>
    </row>
    <row r="125" spans="1:78" ht="7.95" customHeight="1" x14ac:dyDescent="0.3">
      <c r="B125" s="690"/>
      <c r="C125" s="691"/>
      <c r="D125" s="691"/>
      <c r="I125" s="753"/>
      <c r="J125" s="369"/>
      <c r="K125" s="753"/>
      <c r="L125" s="692"/>
      <c r="M125" s="693"/>
      <c r="N125" s="167"/>
      <c r="O125" s="369"/>
      <c r="P125" s="367"/>
      <c r="Q125" s="821"/>
      <c r="R125" s="167"/>
      <c r="S125" s="369"/>
      <c r="T125" s="822"/>
      <c r="U125" s="167"/>
      <c r="V125" s="369"/>
      <c r="W125" s="823"/>
      <c r="X125" s="369"/>
      <c r="Y125" s="369"/>
      <c r="Z125" s="786"/>
      <c r="AA125" s="694"/>
      <c r="AI125" s="825"/>
      <c r="AJ125" s="696"/>
    </row>
    <row r="126" spans="1:78" ht="17.399999999999999" thickBot="1" x14ac:dyDescent="0.45">
      <c r="B126" s="690"/>
      <c r="C126" s="691"/>
      <c r="D126" s="691"/>
      <c r="I126" s="753"/>
      <c r="J126" s="369">
        <f>J122</f>
        <v>21474836.48</v>
      </c>
      <c r="K126" s="753"/>
      <c r="L126" s="692" t="s">
        <v>645</v>
      </c>
      <c r="M126" s="693">
        <f t="shared" ref="M126" si="32">Z126</f>
        <v>29</v>
      </c>
      <c r="N126" s="828">
        <v>5.0000000000000001E-3</v>
      </c>
      <c r="O126" s="369">
        <f>J126*N126</f>
        <v>107374.18240000001</v>
      </c>
      <c r="P126" s="367"/>
      <c r="Q126" s="821">
        <f>Q122</f>
        <v>16</v>
      </c>
      <c r="R126" s="167">
        <f>R122</f>
        <v>1</v>
      </c>
      <c r="S126" s="147">
        <f>O126*Q126*R126</f>
        <v>1717986.9184000001</v>
      </c>
      <c r="T126" s="822" t="s">
        <v>16</v>
      </c>
      <c r="U126" s="827">
        <v>1</v>
      </c>
      <c r="V126" s="369">
        <f t="shared" ref="V126" si="33">S126*U126</f>
        <v>1717986.9184000001</v>
      </c>
      <c r="W126" s="823">
        <f>N126*U126</f>
        <v>5.0000000000000001E-3</v>
      </c>
      <c r="X126" s="369" t="s">
        <v>2</v>
      </c>
      <c r="Y126" s="369" t="s">
        <v>16</v>
      </c>
      <c r="Z126" s="786">
        <v>29</v>
      </c>
      <c r="AA126" s="694"/>
      <c r="AF126" s="665">
        <f>V126</f>
        <v>1717986.9184000001</v>
      </c>
      <c r="AI126" s="825"/>
      <c r="AJ126" s="696"/>
    </row>
    <row r="127" spans="1:78" ht="15.6" customHeight="1" x14ac:dyDescent="0.3">
      <c r="B127" s="690"/>
      <c r="C127" s="691"/>
      <c r="D127" s="691"/>
      <c r="I127" s="753"/>
      <c r="J127" s="369"/>
      <c r="K127" s="753"/>
      <c r="L127" s="692"/>
      <c r="M127" s="693"/>
      <c r="N127" s="167"/>
      <c r="O127" s="369"/>
      <c r="P127" s="367"/>
      <c r="Q127" s="821"/>
      <c r="R127" s="167"/>
      <c r="S127" s="369"/>
      <c r="T127" s="822"/>
      <c r="U127" s="167"/>
      <c r="V127" s="369"/>
      <c r="W127" s="823"/>
      <c r="X127" s="369"/>
      <c r="Y127" s="369"/>
      <c r="Z127" s="786"/>
      <c r="AA127" s="694"/>
      <c r="AI127" s="825"/>
      <c r="AJ127" s="696"/>
    </row>
    <row r="128" spans="1:78" ht="16.8" x14ac:dyDescent="0.4">
      <c r="B128" s="690"/>
      <c r="C128" s="691"/>
      <c r="D128" s="691"/>
      <c r="I128" s="753"/>
      <c r="J128" s="369">
        <f>J126</f>
        <v>21474836.48</v>
      </c>
      <c r="K128" s="753"/>
      <c r="L128" s="692" t="s">
        <v>646</v>
      </c>
      <c r="M128" s="693">
        <f t="shared" ref="M128" si="34">Z128</f>
        <v>3</v>
      </c>
      <c r="N128" s="828">
        <v>5.0000000000000001E-3</v>
      </c>
      <c r="O128" s="369">
        <f>J128*N128</f>
        <v>107374.18240000001</v>
      </c>
      <c r="P128" s="367"/>
      <c r="Q128" s="821">
        <f>Q126</f>
        <v>16</v>
      </c>
      <c r="R128" s="167">
        <f>R126</f>
        <v>1</v>
      </c>
      <c r="S128" s="147">
        <f>O128*Q128*R128</f>
        <v>1717986.9184000001</v>
      </c>
      <c r="T128" s="822" t="s">
        <v>647</v>
      </c>
      <c r="U128" s="167">
        <v>0.9</v>
      </c>
      <c r="V128" s="369">
        <f t="shared" ref="V128:V129" si="35">S128*U128</f>
        <v>1546188.2265600001</v>
      </c>
      <c r="W128" s="823">
        <f>N128*U128</f>
        <v>4.5000000000000005E-3</v>
      </c>
      <c r="X128" s="369" t="s">
        <v>2</v>
      </c>
      <c r="Y128" s="369" t="s">
        <v>537</v>
      </c>
      <c r="Z128" s="786">
        <v>3</v>
      </c>
      <c r="AA128" s="694"/>
      <c r="AE128" s="665">
        <f>V128</f>
        <v>1546188.2265600001</v>
      </c>
      <c r="AI128" s="825"/>
      <c r="AJ128" s="696"/>
    </row>
    <row r="129" spans="2:36" x14ac:dyDescent="0.3">
      <c r="B129" s="690"/>
      <c r="C129" s="691"/>
      <c r="D129" s="691"/>
      <c r="I129" s="753"/>
      <c r="J129" s="369"/>
      <c r="K129" s="753"/>
      <c r="L129" s="692" t="s">
        <v>642</v>
      </c>
      <c r="M129" s="693"/>
      <c r="N129" s="167">
        <f>N128</f>
        <v>5.0000000000000001E-3</v>
      </c>
      <c r="O129" s="369"/>
      <c r="P129" s="367"/>
      <c r="Q129" s="821"/>
      <c r="R129" s="167"/>
      <c r="S129" s="369">
        <f>S128</f>
        <v>1717986.9184000001</v>
      </c>
      <c r="T129" s="822" t="s">
        <v>648</v>
      </c>
      <c r="U129" s="167">
        <v>0.1</v>
      </c>
      <c r="V129" s="369">
        <f t="shared" si="35"/>
        <v>171798.69184000001</v>
      </c>
      <c r="W129" s="823">
        <f>N129*U129</f>
        <v>5.0000000000000001E-4</v>
      </c>
      <c r="X129" s="369" t="s">
        <v>2</v>
      </c>
      <c r="Y129" s="829" t="s">
        <v>644</v>
      </c>
      <c r="Z129" s="786">
        <v>2</v>
      </c>
      <c r="AA129" s="694"/>
      <c r="AG129" s="665">
        <f>V129</f>
        <v>171798.69184000001</v>
      </c>
      <c r="AI129" s="825"/>
      <c r="AJ129" s="696"/>
    </row>
    <row r="130" spans="2:36" ht="16.2" thickBot="1" x14ac:dyDescent="0.35">
      <c r="B130" s="690"/>
      <c r="C130" s="691"/>
      <c r="D130" s="691"/>
      <c r="I130" s="753"/>
      <c r="J130" s="369"/>
      <c r="K130" s="753"/>
      <c r="L130" s="692"/>
      <c r="M130" s="693"/>
      <c r="N130" s="167"/>
      <c r="O130" s="369"/>
      <c r="P130" s="367"/>
      <c r="Q130" s="821"/>
      <c r="R130" s="167"/>
      <c r="S130" s="369"/>
      <c r="T130" s="822"/>
      <c r="U130" s="827">
        <f>SUM(U128:U129)</f>
        <v>1</v>
      </c>
      <c r="V130" s="369"/>
      <c r="W130" s="823"/>
      <c r="X130" s="369"/>
      <c r="Y130" s="369"/>
      <c r="Z130" s="786"/>
      <c r="AA130" s="830" t="s">
        <v>649</v>
      </c>
      <c r="AB130" s="831"/>
      <c r="AC130" s="832" t="s">
        <v>633</v>
      </c>
      <c r="AD130" s="832" t="s">
        <v>634</v>
      </c>
      <c r="AE130" s="832" t="s">
        <v>635</v>
      </c>
      <c r="AF130" s="832" t="s">
        <v>636</v>
      </c>
      <c r="AG130" s="832" t="s">
        <v>637</v>
      </c>
      <c r="AH130" s="832" t="s">
        <v>5</v>
      </c>
      <c r="AI130" s="825"/>
      <c r="AJ130" s="696"/>
    </row>
    <row r="131" spans="2:36" ht="7.95" customHeight="1" x14ac:dyDescent="0.3">
      <c r="B131" s="690"/>
      <c r="C131" s="691"/>
      <c r="D131" s="691"/>
      <c r="I131" s="753"/>
      <c r="J131" s="369"/>
      <c r="K131" s="753"/>
      <c r="L131" s="692"/>
      <c r="M131" s="693"/>
      <c r="N131" s="167"/>
      <c r="O131" s="369"/>
      <c r="P131" s="367"/>
      <c r="Q131" s="821"/>
      <c r="R131" s="167"/>
      <c r="S131" s="369"/>
      <c r="T131" s="822"/>
      <c r="U131" s="167"/>
      <c r="V131" s="369"/>
      <c r="W131" s="823"/>
      <c r="X131" s="369"/>
      <c r="Y131" s="369"/>
      <c r="Z131" s="786"/>
      <c r="AA131" s="694"/>
      <c r="AI131" s="825"/>
      <c r="AJ131" s="696"/>
    </row>
    <row r="132" spans="2:36" ht="16.8" x14ac:dyDescent="0.4">
      <c r="B132" s="690"/>
      <c r="C132" s="691"/>
      <c r="D132" s="691"/>
      <c r="I132" s="753"/>
      <c r="J132" s="369">
        <f>J128</f>
        <v>21474836.48</v>
      </c>
      <c r="K132" s="753"/>
      <c r="L132" s="692" t="s">
        <v>650</v>
      </c>
      <c r="M132" s="693">
        <f t="shared" ref="M132:M137" si="36">Z132</f>
        <v>1</v>
      </c>
      <c r="N132" s="828">
        <v>7.0000000000000007E-2</v>
      </c>
      <c r="O132" s="369">
        <f>J132*N132</f>
        <v>1503238.5536000002</v>
      </c>
      <c r="P132" s="367"/>
      <c r="Q132" s="821">
        <f>Q128</f>
        <v>16</v>
      </c>
      <c r="R132" s="167">
        <f>R128</f>
        <v>1</v>
      </c>
      <c r="S132" s="147">
        <f>O132*Q132*R132</f>
        <v>24051816.857600003</v>
      </c>
      <c r="T132" s="822" t="s">
        <v>651</v>
      </c>
      <c r="U132" s="167">
        <v>0</v>
      </c>
      <c r="V132" s="369">
        <f t="shared" ref="V132:V137" si="37">S132*U132</f>
        <v>0</v>
      </c>
      <c r="W132" s="823">
        <f t="shared" ref="W132:W137" si="38">N132*U132</f>
        <v>0</v>
      </c>
      <c r="X132" s="369" t="s">
        <v>2</v>
      </c>
      <c r="Y132" s="147" t="s">
        <v>535</v>
      </c>
      <c r="Z132" s="786">
        <v>1</v>
      </c>
      <c r="AA132" s="694"/>
      <c r="AC132" s="665">
        <f t="shared" ref="AC132:AC137" si="39">V132</f>
        <v>0</v>
      </c>
      <c r="AD132" s="649"/>
      <c r="AI132" s="825"/>
      <c r="AJ132" s="696"/>
    </row>
    <row r="133" spans="2:36" x14ac:dyDescent="0.3">
      <c r="B133" s="690"/>
      <c r="C133" s="691"/>
      <c r="D133" s="691"/>
      <c r="I133" s="753"/>
      <c r="J133" s="369"/>
      <c r="K133" s="753"/>
      <c r="L133" s="692"/>
      <c r="M133" s="693">
        <f t="shared" si="36"/>
        <v>1</v>
      </c>
      <c r="N133" s="167">
        <f>N132</f>
        <v>7.0000000000000007E-2</v>
      </c>
      <c r="O133" s="369"/>
      <c r="P133" s="367"/>
      <c r="Q133" s="821"/>
      <c r="R133" s="167"/>
      <c r="S133" s="369">
        <f>S132</f>
        <v>24051816.857600003</v>
      </c>
      <c r="T133" s="822" t="s">
        <v>652</v>
      </c>
      <c r="U133" s="167">
        <v>0.2</v>
      </c>
      <c r="V133" s="369">
        <f t="shared" si="37"/>
        <v>4810363.3715200005</v>
      </c>
      <c r="W133" s="823">
        <f t="shared" si="38"/>
        <v>1.4000000000000002E-2</v>
      </c>
      <c r="X133" s="369" t="s">
        <v>2</v>
      </c>
      <c r="Y133" s="147" t="s">
        <v>535</v>
      </c>
      <c r="Z133" s="786">
        <v>1</v>
      </c>
      <c r="AA133" s="694"/>
      <c r="AC133" s="665">
        <f t="shared" si="39"/>
        <v>4810363.3715200005</v>
      </c>
      <c r="AI133" s="825"/>
      <c r="AJ133" s="696"/>
    </row>
    <row r="134" spans="2:36" x14ac:dyDescent="0.3">
      <c r="B134" s="690"/>
      <c r="C134" s="691"/>
      <c r="D134" s="691"/>
      <c r="I134" s="753"/>
      <c r="J134" s="369"/>
      <c r="K134" s="753"/>
      <c r="L134" s="692"/>
      <c r="M134" s="693">
        <f t="shared" si="36"/>
        <v>1</v>
      </c>
      <c r="N134" s="167">
        <f>N133</f>
        <v>7.0000000000000007E-2</v>
      </c>
      <c r="O134" s="369"/>
      <c r="P134" s="367"/>
      <c r="Q134" s="821"/>
      <c r="R134" s="167"/>
      <c r="S134" s="369">
        <f>S133</f>
        <v>24051816.857600003</v>
      </c>
      <c r="T134" s="822" t="s">
        <v>653</v>
      </c>
      <c r="U134" s="167">
        <v>0.5</v>
      </c>
      <c r="V134" s="369">
        <f t="shared" si="37"/>
        <v>12025908.428800002</v>
      </c>
      <c r="W134" s="823">
        <f t="shared" si="38"/>
        <v>3.5000000000000003E-2</v>
      </c>
      <c r="X134" s="369" t="s">
        <v>2</v>
      </c>
      <c r="Y134" s="147" t="s">
        <v>535</v>
      </c>
      <c r="Z134" s="786">
        <v>1</v>
      </c>
      <c r="AA134" s="694"/>
      <c r="AC134" s="665">
        <f t="shared" si="39"/>
        <v>12025908.428800002</v>
      </c>
      <c r="AI134" s="825"/>
      <c r="AJ134" s="696"/>
    </row>
    <row r="135" spans="2:36" x14ac:dyDescent="0.3">
      <c r="B135" s="690"/>
      <c r="C135" s="691"/>
      <c r="D135" s="691"/>
      <c r="I135" s="753"/>
      <c r="J135" s="369"/>
      <c r="K135" s="753"/>
      <c r="L135" s="692"/>
      <c r="M135" s="693">
        <f t="shared" si="36"/>
        <v>1</v>
      </c>
      <c r="N135" s="167">
        <f>N134</f>
        <v>7.0000000000000007E-2</v>
      </c>
      <c r="O135" s="369"/>
      <c r="P135" s="367"/>
      <c r="Q135" s="821"/>
      <c r="R135" s="167"/>
      <c r="S135" s="369">
        <f>S134</f>
        <v>24051816.857600003</v>
      </c>
      <c r="T135" s="822" t="s">
        <v>3</v>
      </c>
      <c r="U135" s="167">
        <v>0.05</v>
      </c>
      <c r="V135" s="369">
        <f t="shared" si="37"/>
        <v>1202590.8428800001</v>
      </c>
      <c r="W135" s="823">
        <f t="shared" si="38"/>
        <v>3.5000000000000005E-3</v>
      </c>
      <c r="X135" s="369" t="s">
        <v>2</v>
      </c>
      <c r="Y135" s="147" t="s">
        <v>535</v>
      </c>
      <c r="Z135" s="786">
        <v>1</v>
      </c>
      <c r="AA135" s="694"/>
      <c r="AC135" s="665">
        <f t="shared" si="39"/>
        <v>1202590.8428800001</v>
      </c>
      <c r="AI135" s="825"/>
      <c r="AJ135" s="696"/>
    </row>
    <row r="136" spans="2:36" x14ac:dyDescent="0.3">
      <c r="B136" s="690"/>
      <c r="C136" s="691"/>
      <c r="D136" s="691"/>
      <c r="I136" s="753"/>
      <c r="J136" s="369"/>
      <c r="K136" s="753"/>
      <c r="L136" s="692"/>
      <c r="M136" s="693">
        <f t="shared" si="36"/>
        <v>1</v>
      </c>
      <c r="N136" s="167">
        <f>N135</f>
        <v>7.0000000000000007E-2</v>
      </c>
      <c r="O136" s="369"/>
      <c r="P136" s="367"/>
      <c r="Q136" s="821"/>
      <c r="R136" s="167"/>
      <c r="S136" s="369">
        <f>S135</f>
        <v>24051816.857600003</v>
      </c>
      <c r="T136" s="822" t="s">
        <v>16</v>
      </c>
      <c r="U136" s="167">
        <v>0.15</v>
      </c>
      <c r="V136" s="369">
        <f t="shared" si="37"/>
        <v>3607772.5286400006</v>
      </c>
      <c r="W136" s="823">
        <f t="shared" si="38"/>
        <v>1.0500000000000001E-2</v>
      </c>
      <c r="X136" s="369" t="s">
        <v>2</v>
      </c>
      <c r="Y136" s="147" t="s">
        <v>535</v>
      </c>
      <c r="Z136" s="786">
        <v>1</v>
      </c>
      <c r="AA136" s="694"/>
      <c r="AC136" s="665">
        <f t="shared" si="39"/>
        <v>3607772.5286400006</v>
      </c>
      <c r="AI136" s="825"/>
      <c r="AJ136" s="696"/>
    </row>
    <row r="137" spans="2:36" x14ac:dyDescent="0.3">
      <c r="B137" s="690"/>
      <c r="C137" s="691"/>
      <c r="D137" s="691"/>
      <c r="I137" s="753"/>
      <c r="J137" s="369"/>
      <c r="K137" s="753"/>
      <c r="L137" s="692"/>
      <c r="M137" s="693">
        <f t="shared" si="36"/>
        <v>1</v>
      </c>
      <c r="N137" s="167">
        <f>N135</f>
        <v>7.0000000000000007E-2</v>
      </c>
      <c r="O137" s="369"/>
      <c r="P137" s="367"/>
      <c r="Q137" s="821"/>
      <c r="R137" s="167"/>
      <c r="S137" s="369">
        <f>S136</f>
        <v>24051816.857600003</v>
      </c>
      <c r="T137" s="822" t="s">
        <v>394</v>
      </c>
      <c r="U137" s="167">
        <v>0.1</v>
      </c>
      <c r="V137" s="369">
        <f t="shared" si="37"/>
        <v>2405181.6857600003</v>
      </c>
      <c r="W137" s="823">
        <f t="shared" si="38"/>
        <v>7.000000000000001E-3</v>
      </c>
      <c r="X137" s="369" t="s">
        <v>2</v>
      </c>
      <c r="Y137" s="147" t="s">
        <v>535</v>
      </c>
      <c r="Z137" s="786">
        <v>1</v>
      </c>
      <c r="AA137" s="694"/>
      <c r="AC137" s="665">
        <f t="shared" si="39"/>
        <v>2405181.6857600003</v>
      </c>
      <c r="AI137" s="825"/>
      <c r="AJ137" s="696"/>
    </row>
    <row r="138" spans="2:36" ht="16.2" thickBot="1" x14ac:dyDescent="0.35">
      <c r="B138" s="690"/>
      <c r="C138" s="691"/>
      <c r="D138" s="691"/>
      <c r="I138" s="753"/>
      <c r="J138" s="369"/>
      <c r="K138" s="753"/>
      <c r="L138" s="692"/>
      <c r="M138" s="693"/>
      <c r="N138" s="167"/>
      <c r="O138" s="369"/>
      <c r="P138" s="367"/>
      <c r="Q138" s="821"/>
      <c r="R138" s="167"/>
      <c r="S138" s="369"/>
      <c r="T138" s="822"/>
      <c r="U138" s="827">
        <f>SUM(U132:U137)</f>
        <v>1</v>
      </c>
      <c r="V138" s="369"/>
      <c r="W138" s="823"/>
      <c r="X138" s="369"/>
      <c r="Y138" s="369"/>
      <c r="Z138" s="786"/>
      <c r="AA138" s="830" t="s">
        <v>649</v>
      </c>
      <c r="AB138" s="831"/>
      <c r="AC138" s="832" t="s">
        <v>633</v>
      </c>
      <c r="AD138" s="832" t="s">
        <v>634</v>
      </c>
      <c r="AE138" s="832" t="s">
        <v>635</v>
      </c>
      <c r="AF138" s="832" t="s">
        <v>636</v>
      </c>
      <c r="AG138" s="832" t="s">
        <v>637</v>
      </c>
      <c r="AH138" s="832" t="s">
        <v>5</v>
      </c>
      <c r="AI138" s="825"/>
      <c r="AJ138" s="696"/>
    </row>
    <row r="139" spans="2:36" ht="7.95" customHeight="1" x14ac:dyDescent="0.3">
      <c r="B139" s="690"/>
      <c r="C139" s="691"/>
      <c r="D139" s="691"/>
      <c r="I139" s="753"/>
      <c r="J139" s="369"/>
      <c r="K139" s="753"/>
      <c r="L139" s="692"/>
      <c r="M139" s="693"/>
      <c r="N139" s="167"/>
      <c r="O139" s="369"/>
      <c r="P139" s="367"/>
      <c r="Q139" s="821"/>
      <c r="R139" s="167"/>
      <c r="S139" s="369"/>
      <c r="T139" s="822"/>
      <c r="U139" s="167"/>
      <c r="V139" s="369"/>
      <c r="W139" s="823"/>
      <c r="X139" s="369"/>
      <c r="Y139" s="369"/>
      <c r="Z139" s="786"/>
      <c r="AA139" s="694"/>
      <c r="AI139" s="825"/>
      <c r="AJ139" s="696"/>
    </row>
    <row r="140" spans="2:36" ht="17.399999999999999" thickBot="1" x14ac:dyDescent="0.45">
      <c r="B140" s="690"/>
      <c r="C140" s="691"/>
      <c r="D140" s="691"/>
      <c r="I140" s="753"/>
      <c r="J140" s="369">
        <f>J132</f>
        <v>21474836.48</v>
      </c>
      <c r="K140" s="753"/>
      <c r="L140" s="692" t="s">
        <v>654</v>
      </c>
      <c r="M140" s="693">
        <f t="shared" ref="M140" si="40">Z140</f>
        <v>20</v>
      </c>
      <c r="N140" s="828">
        <v>0.25</v>
      </c>
      <c r="O140" s="369">
        <f>J140*N140</f>
        <v>5368709.1200000001</v>
      </c>
      <c r="P140" s="367"/>
      <c r="Q140" s="821">
        <f>Q132</f>
        <v>16</v>
      </c>
      <c r="R140" s="167">
        <f>R132</f>
        <v>1</v>
      </c>
      <c r="S140" s="147">
        <f>O140*Q140*R140</f>
        <v>85899345.920000002</v>
      </c>
      <c r="T140" s="822" t="s">
        <v>655</v>
      </c>
      <c r="U140" s="827">
        <v>1</v>
      </c>
      <c r="V140" s="369">
        <f t="shared" ref="V140" si="41">S140*U140</f>
        <v>85899345.920000002</v>
      </c>
      <c r="W140" s="823">
        <f>N140*U140</f>
        <v>0.25</v>
      </c>
      <c r="X140" s="369" t="s">
        <v>2</v>
      </c>
      <c r="Y140" s="369" t="s">
        <v>560</v>
      </c>
      <c r="Z140" s="786">
        <v>20</v>
      </c>
      <c r="AA140" s="694"/>
      <c r="AE140" s="665">
        <f>V140</f>
        <v>85899345.920000002</v>
      </c>
      <c r="AI140" s="825"/>
      <c r="AJ140" s="696"/>
    </row>
    <row r="141" spans="2:36" x14ac:dyDescent="0.3">
      <c r="B141" s="690"/>
      <c r="C141" s="691"/>
      <c r="D141" s="691"/>
      <c r="I141" s="753"/>
      <c r="J141" s="369"/>
      <c r="K141" s="753"/>
      <c r="L141" s="692"/>
      <c r="M141" s="693"/>
      <c r="N141" s="833"/>
      <c r="O141" s="369"/>
      <c r="P141" s="367"/>
      <c r="Q141" s="821"/>
      <c r="R141" s="167"/>
      <c r="S141" s="369"/>
      <c r="T141" s="822"/>
      <c r="U141" s="167"/>
      <c r="V141" s="369"/>
      <c r="W141" s="823"/>
      <c r="X141" s="369"/>
      <c r="Y141" s="369"/>
      <c r="Z141" s="786"/>
      <c r="AA141" s="694"/>
      <c r="AI141" s="825"/>
      <c r="AJ141" s="696"/>
    </row>
    <row r="142" spans="2:36" ht="17.399999999999999" thickBot="1" x14ac:dyDescent="0.45">
      <c r="B142" s="690"/>
      <c r="C142" s="691"/>
      <c r="D142" s="691"/>
      <c r="I142" s="753"/>
      <c r="J142" s="369">
        <f>J140</f>
        <v>21474836.48</v>
      </c>
      <c r="K142" s="753"/>
      <c r="L142" s="692" t="s">
        <v>656</v>
      </c>
      <c r="M142" s="693">
        <f t="shared" ref="M142" si="42">Z142</f>
        <v>8</v>
      </c>
      <c r="N142" s="828">
        <v>0.04</v>
      </c>
      <c r="O142" s="369">
        <f>J142*N142</f>
        <v>858993.45920000004</v>
      </c>
      <c r="P142" s="367"/>
      <c r="Q142" s="821">
        <f>Q140</f>
        <v>16</v>
      </c>
      <c r="R142" s="167">
        <f>R140</f>
        <v>1</v>
      </c>
      <c r="S142" s="147">
        <f>O142*Q142*R142</f>
        <v>13743895.347200001</v>
      </c>
      <c r="T142" s="822" t="s">
        <v>97</v>
      </c>
      <c r="U142" s="827">
        <v>1</v>
      </c>
      <c r="V142" s="369">
        <f t="shared" ref="V142" si="43">S142*U142</f>
        <v>13743895.347200001</v>
      </c>
      <c r="W142" s="823">
        <f>N142*U142</f>
        <v>0.04</v>
      </c>
      <c r="X142" s="369" t="s">
        <v>2</v>
      </c>
      <c r="Y142" s="16" t="s">
        <v>542</v>
      </c>
      <c r="Z142" s="786">
        <v>8</v>
      </c>
      <c r="AA142" s="694"/>
      <c r="AE142" s="665">
        <f>V142</f>
        <v>13743895.347200001</v>
      </c>
      <c r="AI142" s="825"/>
      <c r="AJ142" s="696"/>
    </row>
    <row r="143" spans="2:36" x14ac:dyDescent="0.3">
      <c r="B143" s="690"/>
      <c r="C143" s="691"/>
      <c r="D143" s="691"/>
      <c r="I143" s="753"/>
      <c r="J143" s="369"/>
      <c r="K143" s="753"/>
      <c r="L143" s="692"/>
      <c r="M143" s="693"/>
      <c r="N143" s="833"/>
      <c r="O143" s="369"/>
      <c r="P143" s="367"/>
      <c r="Q143" s="821"/>
      <c r="R143" s="167"/>
      <c r="S143" s="369"/>
      <c r="T143" s="822"/>
      <c r="U143" s="167"/>
      <c r="V143" s="369"/>
      <c r="W143" s="823"/>
      <c r="X143" s="369"/>
      <c r="Y143" s="369"/>
      <c r="Z143" s="786"/>
      <c r="AA143" s="694"/>
      <c r="AI143" s="825"/>
      <c r="AJ143" s="696"/>
    </row>
    <row r="144" spans="2:36" ht="17.399999999999999" thickBot="1" x14ac:dyDescent="0.45">
      <c r="B144" s="690"/>
      <c r="C144" s="691"/>
      <c r="D144" s="691"/>
      <c r="I144" s="753"/>
      <c r="J144" s="369">
        <f>J142</f>
        <v>21474836.48</v>
      </c>
      <c r="K144" s="753"/>
      <c r="L144" s="692" t="s">
        <v>657</v>
      </c>
      <c r="M144" s="693">
        <f t="shared" ref="M144" si="44">Z144</f>
        <v>9</v>
      </c>
      <c r="N144" s="828">
        <v>0.02</v>
      </c>
      <c r="O144" s="369">
        <f>J144*N144</f>
        <v>429496.72960000002</v>
      </c>
      <c r="P144" s="367"/>
      <c r="Q144" s="821">
        <f>Q142</f>
        <v>16</v>
      </c>
      <c r="R144" s="167">
        <f>R142</f>
        <v>1</v>
      </c>
      <c r="S144" s="147">
        <f>O144*Q144*R144</f>
        <v>6871947.6736000003</v>
      </c>
      <c r="T144" s="822" t="s">
        <v>658</v>
      </c>
      <c r="U144" s="827">
        <v>1</v>
      </c>
      <c r="V144" s="369">
        <f t="shared" ref="V144" si="45">S144*U144</f>
        <v>6871947.6736000003</v>
      </c>
      <c r="W144" s="823">
        <f>N144*U144</f>
        <v>0.02</v>
      </c>
      <c r="X144" s="369" t="s">
        <v>2</v>
      </c>
      <c r="Y144" s="147" t="s">
        <v>543</v>
      </c>
      <c r="Z144" s="786">
        <v>9</v>
      </c>
      <c r="AA144" s="694"/>
      <c r="AI144" s="825"/>
      <c r="AJ144" s="696"/>
    </row>
    <row r="145" spans="2:36" x14ac:dyDescent="0.3">
      <c r="B145" s="690"/>
      <c r="C145" s="691"/>
      <c r="D145" s="691"/>
      <c r="I145" s="753"/>
      <c r="J145" s="369"/>
      <c r="K145" s="753"/>
      <c r="L145" s="692"/>
      <c r="M145" s="693"/>
      <c r="N145" s="833"/>
      <c r="O145" s="369"/>
      <c r="P145" s="367"/>
      <c r="Q145" s="821"/>
      <c r="R145" s="167"/>
      <c r="S145" s="369"/>
      <c r="T145" s="822"/>
      <c r="U145" s="167"/>
      <c r="V145" s="369"/>
      <c r="W145" s="823"/>
      <c r="X145" s="369"/>
      <c r="Y145" s="369"/>
      <c r="Z145" s="786"/>
      <c r="AA145" s="694"/>
      <c r="AI145" s="825"/>
      <c r="AJ145" s="696"/>
    </row>
    <row r="146" spans="2:36" ht="17.399999999999999" thickBot="1" x14ac:dyDescent="0.45">
      <c r="B146" s="690"/>
      <c r="C146" s="691"/>
      <c r="D146" s="691"/>
      <c r="I146" s="753"/>
      <c r="J146" s="369">
        <f>J144</f>
        <v>21474836.48</v>
      </c>
      <c r="K146" s="753"/>
      <c r="L146" s="692" t="s">
        <v>659</v>
      </c>
      <c r="M146" s="693">
        <f t="shared" ref="M146:M164" si="46">Z146</f>
        <v>12</v>
      </c>
      <c r="N146" s="828">
        <v>0.01</v>
      </c>
      <c r="O146" s="369">
        <f>J146*N146</f>
        <v>214748.36480000001</v>
      </c>
      <c r="P146" s="367"/>
      <c r="Q146" s="821">
        <f>Q144</f>
        <v>16</v>
      </c>
      <c r="R146" s="167">
        <f>R144</f>
        <v>1</v>
      </c>
      <c r="S146" s="147">
        <f>O146*Q146*R146</f>
        <v>3435973.8368000002</v>
      </c>
      <c r="T146" s="822" t="s">
        <v>660</v>
      </c>
      <c r="U146" s="827">
        <v>1</v>
      </c>
      <c r="V146" s="369">
        <f t="shared" ref="V146" si="47">S146*U146</f>
        <v>3435973.8368000002</v>
      </c>
      <c r="W146" s="823">
        <f>N146*U146</f>
        <v>0.01</v>
      </c>
      <c r="X146" s="369" t="s">
        <v>2</v>
      </c>
      <c r="Y146" s="369" t="s">
        <v>546</v>
      </c>
      <c r="Z146" s="786">
        <v>12</v>
      </c>
      <c r="AA146" s="694"/>
      <c r="AD146" s="665">
        <f>V146</f>
        <v>3435973.8368000002</v>
      </c>
      <c r="AI146" s="825"/>
      <c r="AJ146" s="696"/>
    </row>
    <row r="147" spans="2:36" x14ac:dyDescent="0.3">
      <c r="B147" s="690"/>
      <c r="C147" s="691"/>
      <c r="D147" s="691"/>
      <c r="I147" s="753"/>
      <c r="J147" s="369"/>
      <c r="K147" s="753"/>
      <c r="L147" s="692"/>
      <c r="M147" s="693"/>
      <c r="N147" s="833"/>
      <c r="O147" s="369"/>
      <c r="P147" s="367"/>
      <c r="Q147" s="821"/>
      <c r="R147" s="167"/>
      <c r="S147" s="369"/>
      <c r="T147" s="822"/>
      <c r="U147" s="167"/>
      <c r="V147" s="369"/>
      <c r="W147" s="823"/>
      <c r="X147" s="369"/>
      <c r="Y147" s="369"/>
      <c r="Z147" s="786"/>
      <c r="AA147" s="694"/>
      <c r="AI147" s="825"/>
      <c r="AJ147" s="696"/>
    </row>
    <row r="148" spans="2:36" ht="17.399999999999999" thickBot="1" x14ac:dyDescent="0.45">
      <c r="B148" s="690"/>
      <c r="C148" s="691"/>
      <c r="D148" s="691"/>
      <c r="I148" s="753"/>
      <c r="J148" s="369">
        <f>J146</f>
        <v>21474836.48</v>
      </c>
      <c r="K148" s="753"/>
      <c r="L148" s="692" t="s">
        <v>661</v>
      </c>
      <c r="M148" s="693">
        <f t="shared" si="46"/>
        <v>18</v>
      </c>
      <c r="N148" s="828">
        <v>2.5000000000000001E-2</v>
      </c>
      <c r="O148" s="369">
        <f>J148*N148</f>
        <v>536870.91200000001</v>
      </c>
      <c r="P148" s="367"/>
      <c r="Q148" s="821">
        <f>Q146</f>
        <v>16</v>
      </c>
      <c r="R148" s="167">
        <f>R146</f>
        <v>1</v>
      </c>
      <c r="S148" s="147">
        <f>O148*Q148*R148</f>
        <v>8589934.5920000002</v>
      </c>
      <c r="T148" s="822" t="s">
        <v>662</v>
      </c>
      <c r="U148" s="827">
        <v>1</v>
      </c>
      <c r="V148" s="369">
        <f t="shared" ref="V148" si="48">S148*U148</f>
        <v>8589934.5920000002</v>
      </c>
      <c r="W148" s="823">
        <f>N148*U148</f>
        <v>2.5000000000000001E-2</v>
      </c>
      <c r="X148" s="369" t="s">
        <v>2</v>
      </c>
      <c r="Y148" s="16" t="s">
        <v>558</v>
      </c>
      <c r="Z148" s="786">
        <v>18</v>
      </c>
      <c r="AA148" s="694"/>
      <c r="AD148" s="665">
        <f>V148</f>
        <v>8589934.5920000002</v>
      </c>
      <c r="AI148" s="825"/>
      <c r="AJ148" s="696"/>
    </row>
    <row r="149" spans="2:36" x14ac:dyDescent="0.3">
      <c r="B149" s="690"/>
      <c r="C149" s="691"/>
      <c r="D149" s="691"/>
      <c r="I149" s="753"/>
      <c r="J149" s="369"/>
      <c r="K149" s="753"/>
      <c r="L149" s="692"/>
      <c r="M149" s="693"/>
      <c r="N149" s="833"/>
      <c r="O149" s="369"/>
      <c r="P149" s="367"/>
      <c r="Q149" s="821"/>
      <c r="R149" s="167"/>
      <c r="S149" s="369"/>
      <c r="T149" s="822"/>
      <c r="U149" s="167"/>
      <c r="V149" s="369"/>
      <c r="W149" s="823"/>
      <c r="X149" s="369"/>
      <c r="Y149" s="369"/>
      <c r="Z149" s="786"/>
      <c r="AA149" s="694"/>
      <c r="AI149" s="825"/>
      <c r="AJ149" s="696"/>
    </row>
    <row r="150" spans="2:36" ht="17.399999999999999" thickBot="1" x14ac:dyDescent="0.45">
      <c r="B150" s="690"/>
      <c r="C150" s="691"/>
      <c r="D150" s="691"/>
      <c r="I150" s="753"/>
      <c r="J150" s="369">
        <f>J148</f>
        <v>21474836.48</v>
      </c>
      <c r="K150" s="753"/>
      <c r="L150" s="692" t="s">
        <v>663</v>
      </c>
      <c r="M150" s="693">
        <f t="shared" si="46"/>
        <v>4</v>
      </c>
      <c r="N150" s="828">
        <v>2.5000000000000001E-2</v>
      </c>
      <c r="O150" s="369">
        <f>J150*N150</f>
        <v>536870.91200000001</v>
      </c>
      <c r="P150" s="367"/>
      <c r="Q150" s="821">
        <f>Q148</f>
        <v>16</v>
      </c>
      <c r="R150" s="167">
        <f>R148</f>
        <v>1</v>
      </c>
      <c r="S150" s="147">
        <f>O150*Q150*R150</f>
        <v>8589934.5920000002</v>
      </c>
      <c r="T150" s="822" t="s">
        <v>10</v>
      </c>
      <c r="U150" s="827">
        <v>1</v>
      </c>
      <c r="V150" s="369">
        <f t="shared" ref="V150" si="49">S150*U150</f>
        <v>8589934.5920000002</v>
      </c>
      <c r="W150" s="823">
        <f>N150*U150</f>
        <v>2.5000000000000001E-2</v>
      </c>
      <c r="X150" s="369" t="s">
        <v>2</v>
      </c>
      <c r="Y150" s="147" t="s">
        <v>538</v>
      </c>
      <c r="Z150" s="786">
        <v>4</v>
      </c>
      <c r="AA150" s="694"/>
      <c r="AD150" s="665">
        <f>V150</f>
        <v>8589934.5920000002</v>
      </c>
      <c r="AI150" s="825"/>
      <c r="AJ150" s="696"/>
    </row>
    <row r="151" spans="2:36" x14ac:dyDescent="0.3">
      <c r="B151" s="690"/>
      <c r="C151" s="691"/>
      <c r="D151" s="691"/>
      <c r="I151" s="753"/>
      <c r="J151" s="369"/>
      <c r="K151" s="753"/>
      <c r="L151" s="692"/>
      <c r="M151" s="693"/>
      <c r="N151" s="833"/>
      <c r="O151" s="369"/>
      <c r="P151" s="367"/>
      <c r="Q151" s="821"/>
      <c r="R151" s="167"/>
      <c r="S151" s="369"/>
      <c r="T151" s="822"/>
      <c r="U151" s="167"/>
      <c r="V151" s="369"/>
      <c r="W151" s="823"/>
      <c r="X151" s="369"/>
      <c r="Y151" s="369"/>
      <c r="Z151" s="786"/>
      <c r="AA151" s="694"/>
      <c r="AI151" s="825"/>
      <c r="AJ151" s="696"/>
    </row>
    <row r="152" spans="2:36" ht="17.399999999999999" thickBot="1" x14ac:dyDescent="0.45">
      <c r="B152" s="690"/>
      <c r="C152" s="691"/>
      <c r="D152" s="691"/>
      <c r="I152" s="753"/>
      <c r="J152" s="369">
        <f>J150</f>
        <v>21474836.48</v>
      </c>
      <c r="K152" s="753"/>
      <c r="L152" s="692" t="s">
        <v>664</v>
      </c>
      <c r="M152" s="693">
        <f t="shared" si="46"/>
        <v>6</v>
      </c>
      <c r="N152" s="828">
        <v>2.5000000000000001E-2</v>
      </c>
      <c r="O152" s="369">
        <f>J152*N152</f>
        <v>536870.91200000001</v>
      </c>
      <c r="P152" s="367"/>
      <c r="Q152" s="821">
        <f>Q150</f>
        <v>16</v>
      </c>
      <c r="R152" s="167">
        <f>R150</f>
        <v>1</v>
      </c>
      <c r="S152" s="147">
        <f>O152*Q152*R152</f>
        <v>8589934.5920000002</v>
      </c>
      <c r="T152" s="822" t="s">
        <v>665</v>
      </c>
      <c r="U152" s="827">
        <v>1</v>
      </c>
      <c r="V152" s="369">
        <f t="shared" ref="V152" si="50">S152*U152</f>
        <v>8589934.5920000002</v>
      </c>
      <c r="W152" s="823">
        <f>N152*U152</f>
        <v>2.5000000000000001E-2</v>
      </c>
      <c r="X152" s="369" t="s">
        <v>2</v>
      </c>
      <c r="Y152" s="369" t="s">
        <v>540</v>
      </c>
      <c r="Z152" s="786">
        <v>6</v>
      </c>
      <c r="AA152" s="694"/>
      <c r="AC152" s="665">
        <f>V152</f>
        <v>8589934.5920000002</v>
      </c>
      <c r="AI152" s="825"/>
      <c r="AJ152" s="696"/>
    </row>
    <row r="153" spans="2:36" x14ac:dyDescent="0.3">
      <c r="B153" s="690"/>
      <c r="C153" s="691"/>
      <c r="D153" s="691"/>
      <c r="I153" s="753"/>
      <c r="J153" s="369"/>
      <c r="K153" s="753"/>
      <c r="L153" s="692"/>
      <c r="M153" s="693"/>
      <c r="N153" s="833"/>
      <c r="O153" s="369"/>
      <c r="P153" s="367"/>
      <c r="Q153" s="821"/>
      <c r="R153" s="167"/>
      <c r="S153" s="369"/>
      <c r="T153" s="822"/>
      <c r="U153" s="167"/>
      <c r="V153" s="369"/>
      <c r="W153" s="823"/>
      <c r="X153" s="369"/>
      <c r="Y153" s="369"/>
      <c r="Z153" s="786"/>
      <c r="AA153" s="694"/>
      <c r="AI153" s="825"/>
      <c r="AJ153" s="696"/>
    </row>
    <row r="154" spans="2:36" ht="17.399999999999999" thickBot="1" x14ac:dyDescent="0.45">
      <c r="B154" s="690"/>
      <c r="C154" s="691"/>
      <c r="D154" s="691"/>
      <c r="I154" s="753"/>
      <c r="J154" s="369">
        <f>J152</f>
        <v>21474836.48</v>
      </c>
      <c r="K154" s="753"/>
      <c r="L154" s="692" t="s">
        <v>666</v>
      </c>
      <c r="M154" s="693">
        <f t="shared" si="46"/>
        <v>13</v>
      </c>
      <c r="N154" s="828">
        <v>0.02</v>
      </c>
      <c r="O154" s="369">
        <f>J154*N154</f>
        <v>429496.72960000002</v>
      </c>
      <c r="P154" s="367"/>
      <c r="Q154" s="821">
        <f>Q152</f>
        <v>16</v>
      </c>
      <c r="R154" s="167">
        <f>R152</f>
        <v>1</v>
      </c>
      <c r="S154" s="147">
        <f>O154*Q154*R154</f>
        <v>6871947.6736000003</v>
      </c>
      <c r="T154" s="822" t="s">
        <v>667</v>
      </c>
      <c r="U154" s="827">
        <v>1</v>
      </c>
      <c r="V154" s="369">
        <f t="shared" ref="V154" si="51">S154*U154</f>
        <v>6871947.6736000003</v>
      </c>
      <c r="W154" s="823">
        <f>N154*U154</f>
        <v>0.02</v>
      </c>
      <c r="X154" s="369" t="s">
        <v>2</v>
      </c>
      <c r="Y154" s="824" t="s">
        <v>547</v>
      </c>
      <c r="Z154" s="786">
        <v>13</v>
      </c>
      <c r="AA154" s="694"/>
      <c r="AE154" s="665">
        <f>V154</f>
        <v>6871947.6736000003</v>
      </c>
      <c r="AI154" s="825"/>
      <c r="AJ154" s="696"/>
    </row>
    <row r="155" spans="2:36" x14ac:dyDescent="0.3">
      <c r="B155" s="690"/>
      <c r="C155" s="691"/>
      <c r="D155" s="691"/>
      <c r="I155" s="753"/>
      <c r="J155" s="369"/>
      <c r="K155" s="753"/>
      <c r="L155" s="692"/>
      <c r="M155" s="693"/>
      <c r="N155" s="833"/>
      <c r="O155" s="369"/>
      <c r="P155" s="367"/>
      <c r="Q155" s="821"/>
      <c r="R155" s="167"/>
      <c r="S155" s="369"/>
      <c r="T155" s="822"/>
      <c r="U155" s="167"/>
      <c r="V155" s="369"/>
      <c r="W155" s="823"/>
      <c r="X155" s="369"/>
      <c r="Y155" s="369"/>
      <c r="Z155" s="786"/>
      <c r="AA155" s="694"/>
      <c r="AI155" s="825"/>
      <c r="AJ155" s="696"/>
    </row>
    <row r="156" spans="2:36" ht="17.399999999999999" thickBot="1" x14ac:dyDescent="0.45">
      <c r="B156" s="690"/>
      <c r="C156" s="691"/>
      <c r="D156" s="691"/>
      <c r="I156" s="753"/>
      <c r="J156" s="369">
        <f>J154</f>
        <v>21474836.48</v>
      </c>
      <c r="K156" s="753"/>
      <c r="L156" s="661" t="s">
        <v>668</v>
      </c>
      <c r="M156" s="693">
        <f t="shared" ref="M156" si="52">Z156</f>
        <v>14</v>
      </c>
      <c r="N156" s="828">
        <v>5.0000000000000001E-3</v>
      </c>
      <c r="O156" s="369">
        <f>J156*N156</f>
        <v>107374.18240000001</v>
      </c>
      <c r="P156" s="367"/>
      <c r="Q156" s="821">
        <f>Q154</f>
        <v>16</v>
      </c>
      <c r="R156" s="167">
        <f>R152</f>
        <v>1</v>
      </c>
      <c r="S156" s="147">
        <f>O156*Q156*R156</f>
        <v>1717986.9184000001</v>
      </c>
      <c r="T156" s="16" t="s">
        <v>548</v>
      </c>
      <c r="U156" s="827">
        <v>1</v>
      </c>
      <c r="V156" s="369">
        <f t="shared" ref="V156" si="53">S156*U156</f>
        <v>1717986.9184000001</v>
      </c>
      <c r="W156" s="823">
        <f>N156*U156</f>
        <v>5.0000000000000001E-3</v>
      </c>
      <c r="X156" s="369" t="s">
        <v>2</v>
      </c>
      <c r="Y156" s="16" t="s">
        <v>548</v>
      </c>
      <c r="Z156" s="786">
        <v>14</v>
      </c>
      <c r="AA156" s="694"/>
      <c r="AD156" s="665">
        <f>V156</f>
        <v>1717986.9184000001</v>
      </c>
      <c r="AI156" s="825"/>
      <c r="AJ156" s="696"/>
    </row>
    <row r="157" spans="2:36" x14ac:dyDescent="0.3">
      <c r="B157" s="690"/>
      <c r="C157" s="691"/>
      <c r="D157" s="691"/>
      <c r="I157" s="753"/>
      <c r="J157" s="369"/>
      <c r="K157" s="753"/>
      <c r="L157" s="692"/>
      <c r="M157" s="693"/>
      <c r="N157" s="833"/>
      <c r="O157" s="369"/>
      <c r="P157" s="367"/>
      <c r="Q157" s="821"/>
      <c r="R157" s="167"/>
      <c r="S157" s="369"/>
      <c r="T157" s="822"/>
      <c r="U157" s="167"/>
      <c r="V157" s="369"/>
      <c r="W157" s="823"/>
      <c r="X157" s="369"/>
      <c r="Y157" s="369"/>
      <c r="Z157" s="786"/>
      <c r="AA157" s="694"/>
      <c r="AI157" s="825"/>
      <c r="AJ157" s="696"/>
    </row>
    <row r="158" spans="2:36" ht="17.399999999999999" thickBot="1" x14ac:dyDescent="0.45">
      <c r="B158" s="690"/>
      <c r="C158" s="691"/>
      <c r="D158" s="691"/>
      <c r="I158" s="753"/>
      <c r="J158" s="369">
        <f>J156</f>
        <v>21474836.48</v>
      </c>
      <c r="K158" s="753"/>
      <c r="L158" s="661" t="s">
        <v>669</v>
      </c>
      <c r="M158" s="693">
        <f t="shared" ref="M158" si="54">Z158</f>
        <v>15</v>
      </c>
      <c r="N158" s="828">
        <v>5.0000000000000001E-3</v>
      </c>
      <c r="O158" s="369">
        <f>J158*N158</f>
        <v>107374.18240000001</v>
      </c>
      <c r="P158" s="367"/>
      <c r="Q158" s="821">
        <f>Q156</f>
        <v>16</v>
      </c>
      <c r="R158" s="167">
        <f>R154</f>
        <v>1</v>
      </c>
      <c r="S158" s="147">
        <f>O158*Q158*R158</f>
        <v>1717986.9184000001</v>
      </c>
      <c r="T158" s="16" t="s">
        <v>549</v>
      </c>
      <c r="U158" s="827">
        <v>1</v>
      </c>
      <c r="V158" s="369">
        <f t="shared" ref="V158" si="55">S158*U158</f>
        <v>1717986.9184000001</v>
      </c>
      <c r="W158" s="823">
        <f>N158*U158</f>
        <v>5.0000000000000001E-3</v>
      </c>
      <c r="X158" s="369" t="s">
        <v>2</v>
      </c>
      <c r="Y158" s="16" t="s">
        <v>549</v>
      </c>
      <c r="Z158" s="786">
        <v>15</v>
      </c>
      <c r="AA158" s="694"/>
      <c r="AC158" s="665">
        <f>V158</f>
        <v>1717986.9184000001</v>
      </c>
      <c r="AI158" s="825"/>
      <c r="AJ158" s="696"/>
    </row>
    <row r="159" spans="2:36" x14ac:dyDescent="0.3">
      <c r="B159" s="690"/>
      <c r="C159" s="691"/>
      <c r="D159" s="691"/>
      <c r="I159" s="753"/>
      <c r="J159" s="369"/>
      <c r="K159" s="753"/>
      <c r="L159" s="692"/>
      <c r="M159" s="693"/>
      <c r="N159" s="833"/>
      <c r="O159" s="369"/>
      <c r="P159" s="367"/>
      <c r="Q159" s="821"/>
      <c r="R159" s="167"/>
      <c r="S159" s="369"/>
      <c r="T159" s="822"/>
      <c r="U159" s="167"/>
      <c r="V159" s="369"/>
      <c r="W159" s="823"/>
      <c r="X159" s="369"/>
      <c r="Y159" s="369"/>
      <c r="Z159" s="786"/>
      <c r="AA159" s="694"/>
      <c r="AI159" s="825"/>
      <c r="AJ159" s="696"/>
    </row>
    <row r="160" spans="2:36" ht="17.399999999999999" thickBot="1" x14ac:dyDescent="0.45">
      <c r="B160" s="690"/>
      <c r="C160" s="691"/>
      <c r="D160" s="691"/>
      <c r="I160" s="753"/>
      <c r="J160" s="369">
        <f>J158</f>
        <v>21474836.48</v>
      </c>
      <c r="K160" s="753"/>
      <c r="L160" s="661" t="s">
        <v>670</v>
      </c>
      <c r="M160" s="693">
        <f t="shared" ref="M160" si="56">Z160</f>
        <v>19</v>
      </c>
      <c r="N160" s="828">
        <v>2.5000000000000001E-2</v>
      </c>
      <c r="O160" s="369">
        <f>J160*N160</f>
        <v>536870.91200000001</v>
      </c>
      <c r="P160" s="367"/>
      <c r="Q160" s="821">
        <f>Q158</f>
        <v>16</v>
      </c>
      <c r="R160" s="167">
        <f>R156</f>
        <v>1</v>
      </c>
      <c r="S160" s="147">
        <f>O160*Q160*R160</f>
        <v>8589934.5920000002</v>
      </c>
      <c r="T160" s="16" t="s">
        <v>559</v>
      </c>
      <c r="U160" s="827">
        <v>1</v>
      </c>
      <c r="V160" s="369">
        <f t="shared" ref="V160" si="57">S160*U160</f>
        <v>8589934.5920000002</v>
      </c>
      <c r="W160" s="823">
        <f>N160*U160</f>
        <v>2.5000000000000001E-2</v>
      </c>
      <c r="X160" s="369" t="s">
        <v>2</v>
      </c>
      <c r="Y160" s="16" t="s">
        <v>559</v>
      </c>
      <c r="Z160" s="786">
        <v>19</v>
      </c>
      <c r="AA160" s="694"/>
      <c r="AF160" s="665">
        <f>V160</f>
        <v>8589934.5920000002</v>
      </c>
      <c r="AI160" s="825"/>
      <c r="AJ160" s="696"/>
    </row>
    <row r="161" spans="2:36" x14ac:dyDescent="0.3">
      <c r="B161" s="690"/>
      <c r="C161" s="691"/>
      <c r="D161" s="691"/>
      <c r="I161" s="753"/>
      <c r="J161" s="369"/>
      <c r="K161" s="753"/>
      <c r="L161" s="692"/>
      <c r="M161" s="693"/>
      <c r="N161" s="833"/>
      <c r="O161" s="369"/>
      <c r="P161" s="367"/>
      <c r="Q161" s="821"/>
      <c r="R161" s="167"/>
      <c r="S161" s="369"/>
      <c r="T161" s="822"/>
      <c r="U161" s="167"/>
      <c r="V161" s="369"/>
      <c r="W161" s="823"/>
      <c r="X161" s="369"/>
      <c r="Y161" s="369"/>
      <c r="Z161" s="786"/>
      <c r="AA161" s="694"/>
      <c r="AI161" s="825"/>
      <c r="AJ161" s="696"/>
    </row>
    <row r="162" spans="2:36" ht="17.399999999999999" thickBot="1" x14ac:dyDescent="0.45">
      <c r="B162" s="690"/>
      <c r="C162" s="691"/>
      <c r="D162" s="691"/>
      <c r="I162" s="753"/>
      <c r="J162" s="369">
        <f>J160</f>
        <v>21474836.48</v>
      </c>
      <c r="K162" s="753"/>
      <c r="L162" s="661" t="s">
        <v>671</v>
      </c>
      <c r="M162" s="693">
        <f t="shared" ref="M162" si="58">Z162</f>
        <v>22</v>
      </c>
      <c r="N162" s="828">
        <v>5.0000000000000001E-3</v>
      </c>
      <c r="O162" s="369">
        <f>J162*N162</f>
        <v>107374.18240000001</v>
      </c>
      <c r="P162" s="367"/>
      <c r="Q162" s="821">
        <f>Q160</f>
        <v>16</v>
      </c>
      <c r="R162" s="167">
        <f>R158</f>
        <v>1</v>
      </c>
      <c r="S162" s="147">
        <f>O162*Q162*R162</f>
        <v>1717986.9184000001</v>
      </c>
      <c r="T162" s="16" t="s">
        <v>562</v>
      </c>
      <c r="U162" s="827">
        <v>1</v>
      </c>
      <c r="V162" s="369">
        <f t="shared" ref="V162" si="59">S162*U162</f>
        <v>1717986.9184000001</v>
      </c>
      <c r="W162" s="823">
        <f>N162*U162</f>
        <v>5.0000000000000001E-3</v>
      </c>
      <c r="X162" s="369" t="s">
        <v>2</v>
      </c>
      <c r="Y162" s="16" t="s">
        <v>562</v>
      </c>
      <c r="Z162" s="786">
        <v>22</v>
      </c>
      <c r="AA162" s="694"/>
      <c r="AE162" s="665">
        <f>V162</f>
        <v>1717986.9184000001</v>
      </c>
      <c r="AI162" s="825"/>
      <c r="AJ162" s="696"/>
    </row>
    <row r="163" spans="2:36" x14ac:dyDescent="0.3">
      <c r="B163" s="690"/>
      <c r="C163" s="691"/>
      <c r="D163" s="691"/>
      <c r="I163" s="753"/>
      <c r="J163" s="369"/>
      <c r="K163" s="753"/>
      <c r="L163" s="692"/>
      <c r="M163" s="693"/>
      <c r="N163" s="833"/>
      <c r="O163" s="369"/>
      <c r="P163" s="367"/>
      <c r="Q163" s="821"/>
      <c r="R163" s="167"/>
      <c r="S163" s="369"/>
      <c r="T163" s="822"/>
      <c r="U163" s="167"/>
      <c r="V163" s="369"/>
      <c r="W163" s="823"/>
      <c r="X163" s="369"/>
      <c r="Y163" s="369"/>
      <c r="Z163" s="786"/>
      <c r="AA163" s="694"/>
      <c r="AI163" s="825"/>
      <c r="AJ163" s="696"/>
    </row>
    <row r="164" spans="2:36" ht="17.399999999999999" thickBot="1" x14ac:dyDescent="0.45">
      <c r="B164" s="690"/>
      <c r="C164" s="691"/>
      <c r="D164" s="691"/>
      <c r="I164" s="753"/>
      <c r="J164" s="369">
        <f>J162</f>
        <v>21474836.48</v>
      </c>
      <c r="K164" s="753"/>
      <c r="L164" s="692" t="s">
        <v>561</v>
      </c>
      <c r="M164" s="693">
        <f t="shared" si="46"/>
        <v>21</v>
      </c>
      <c r="N164" s="828">
        <v>5.0000000000000001E-3</v>
      </c>
      <c r="O164" s="369">
        <f>J164*N164</f>
        <v>107374.18240000001</v>
      </c>
      <c r="P164" s="367"/>
      <c r="Q164" s="821">
        <f>Q162</f>
        <v>16</v>
      </c>
      <c r="R164" s="167">
        <f>R154</f>
        <v>1</v>
      </c>
      <c r="S164" s="147">
        <f>O164*Q164*R164</f>
        <v>1717986.9184000001</v>
      </c>
      <c r="T164" s="822" t="s">
        <v>561</v>
      </c>
      <c r="U164" s="827">
        <v>1</v>
      </c>
      <c r="V164" s="369">
        <f t="shared" ref="V164" si="60">S164*U164</f>
        <v>1717986.9184000001</v>
      </c>
      <c r="W164" s="823">
        <f>N164*U164</f>
        <v>5.0000000000000001E-3</v>
      </c>
      <c r="X164" s="369" t="s">
        <v>2</v>
      </c>
      <c r="Y164" s="369" t="s">
        <v>561</v>
      </c>
      <c r="Z164" s="786">
        <v>21</v>
      </c>
      <c r="AA164" s="694"/>
      <c r="AF164" s="665">
        <f>V164</f>
        <v>1717986.9184000001</v>
      </c>
      <c r="AI164" s="825"/>
      <c r="AJ164" s="696"/>
    </row>
    <row r="165" spans="2:36" x14ac:dyDescent="0.3">
      <c r="B165" s="690"/>
      <c r="C165" s="691"/>
      <c r="D165" s="691"/>
      <c r="I165" s="753"/>
      <c r="J165" s="369"/>
      <c r="K165" s="753"/>
      <c r="L165" s="692"/>
      <c r="M165" s="693"/>
      <c r="N165" s="167"/>
      <c r="O165" s="834"/>
      <c r="P165" s="835"/>
      <c r="Q165" s="821"/>
      <c r="R165" s="167"/>
      <c r="S165" s="369"/>
      <c r="T165" s="822"/>
      <c r="U165" s="167"/>
      <c r="V165" s="369"/>
      <c r="W165" s="823"/>
      <c r="X165" s="369"/>
      <c r="Y165" s="369"/>
      <c r="Z165" s="786"/>
      <c r="AA165" s="830" t="s">
        <v>649</v>
      </c>
      <c r="AB165" s="831"/>
      <c r="AC165" s="832" t="s">
        <v>633</v>
      </c>
      <c r="AD165" s="832" t="s">
        <v>634</v>
      </c>
      <c r="AE165" s="832" t="s">
        <v>635</v>
      </c>
      <c r="AF165" s="832" t="s">
        <v>636</v>
      </c>
      <c r="AG165" s="832" t="s">
        <v>637</v>
      </c>
      <c r="AH165" s="832" t="s">
        <v>5</v>
      </c>
      <c r="AI165" s="825"/>
      <c r="AJ165" s="696"/>
    </row>
    <row r="166" spans="2:36" ht="7.95" customHeight="1" x14ac:dyDescent="0.3">
      <c r="B166" s="690"/>
      <c r="C166" s="691"/>
      <c r="D166" s="691"/>
      <c r="I166" s="753"/>
      <c r="J166" s="369"/>
      <c r="K166" s="753"/>
      <c r="L166" s="692"/>
      <c r="M166" s="693"/>
      <c r="N166" s="167"/>
      <c r="O166" s="369"/>
      <c r="P166" s="367"/>
      <c r="Q166" s="821"/>
      <c r="R166" s="167"/>
      <c r="S166" s="369"/>
      <c r="T166" s="822"/>
      <c r="U166" s="167"/>
      <c r="V166" s="369"/>
      <c r="W166" s="823"/>
      <c r="X166" s="369"/>
      <c r="Y166" s="369"/>
      <c r="Z166" s="786"/>
      <c r="AA166" s="694"/>
      <c r="AI166" s="825"/>
      <c r="AJ166" s="696"/>
    </row>
    <row r="167" spans="2:36" ht="16.8" x14ac:dyDescent="0.4">
      <c r="B167" s="690"/>
      <c r="C167" s="691"/>
      <c r="D167" s="691"/>
      <c r="I167" s="753"/>
      <c r="J167" s="369">
        <f>J164</f>
        <v>21474836.48</v>
      </c>
      <c r="K167" s="753"/>
      <c r="L167" s="836" t="s">
        <v>672</v>
      </c>
      <c r="M167" s="837">
        <f>Z167</f>
        <v>29</v>
      </c>
      <c r="N167" s="828">
        <v>0.1</v>
      </c>
      <c r="O167" s="369">
        <f>J167*N167</f>
        <v>2147483.648</v>
      </c>
      <c r="P167" s="367"/>
      <c r="Q167" s="821">
        <f>Q164</f>
        <v>16</v>
      </c>
      <c r="R167" s="167">
        <f>R164</f>
        <v>1</v>
      </c>
      <c r="S167" s="147">
        <f>O167*Q167*R167</f>
        <v>34359738.368000001</v>
      </c>
      <c r="T167" s="822" t="s">
        <v>16</v>
      </c>
      <c r="U167" s="167">
        <v>0.05</v>
      </c>
      <c r="V167" s="369">
        <f>S167*U167</f>
        <v>1717986.9184000001</v>
      </c>
      <c r="W167" s="823">
        <f t="shared" ref="W167:W176" si="61">N167*U167</f>
        <v>5.000000000000001E-3</v>
      </c>
      <c r="X167" s="369" t="s">
        <v>2</v>
      </c>
      <c r="Y167" s="369" t="s">
        <v>16</v>
      </c>
      <c r="Z167" s="786">
        <v>29</v>
      </c>
      <c r="AA167" s="694"/>
      <c r="AF167" s="665">
        <f>V167</f>
        <v>1717986.9184000001</v>
      </c>
      <c r="AI167" s="825"/>
      <c r="AJ167" s="696"/>
    </row>
    <row r="168" spans="2:36" x14ac:dyDescent="0.3">
      <c r="B168" s="690"/>
      <c r="C168" s="691"/>
      <c r="D168" s="691"/>
      <c r="I168" s="753"/>
      <c r="J168" s="369"/>
      <c r="K168" s="753"/>
      <c r="L168" s="836"/>
      <c r="M168" s="837">
        <f t="shared" ref="M168:M176" si="62">Z168</f>
        <v>30</v>
      </c>
      <c r="N168" s="566">
        <f>N167</f>
        <v>0.1</v>
      </c>
      <c r="O168" s="369"/>
      <c r="P168" s="367"/>
      <c r="Q168" s="821"/>
      <c r="R168" s="167"/>
      <c r="S168" s="369">
        <f>S167</f>
        <v>34359738.368000001</v>
      </c>
      <c r="T168" s="822" t="s">
        <v>609</v>
      </c>
      <c r="U168" s="167">
        <v>0.05</v>
      </c>
      <c r="V168" s="369">
        <f t="shared" ref="V168:V176" si="63">S168*U168</f>
        <v>1717986.9184000001</v>
      </c>
      <c r="W168" s="823">
        <f t="shared" si="61"/>
        <v>5.000000000000001E-3</v>
      </c>
      <c r="X168" s="369" t="s">
        <v>2</v>
      </c>
      <c r="Y168" s="369" t="s">
        <v>571</v>
      </c>
      <c r="Z168" s="786">
        <v>30</v>
      </c>
      <c r="AA168" s="694"/>
      <c r="AF168" s="665">
        <f>V168</f>
        <v>1717986.9184000001</v>
      </c>
      <c r="AI168" s="825"/>
      <c r="AJ168" s="696"/>
    </row>
    <row r="169" spans="2:36" x14ac:dyDescent="0.3">
      <c r="B169" s="690"/>
      <c r="C169" s="691"/>
      <c r="D169" s="691"/>
      <c r="I169" s="753"/>
      <c r="J169" s="369"/>
      <c r="K169" s="753"/>
      <c r="L169" s="836"/>
      <c r="M169" s="837">
        <f t="shared" si="62"/>
        <v>31</v>
      </c>
      <c r="N169" s="566">
        <f>N168</f>
        <v>0.1</v>
      </c>
      <c r="O169" s="369"/>
      <c r="P169" s="367"/>
      <c r="Q169" s="821"/>
      <c r="R169" s="167"/>
      <c r="S169" s="369">
        <f>S168</f>
        <v>34359738.368000001</v>
      </c>
      <c r="T169" s="822" t="s">
        <v>572</v>
      </c>
      <c r="U169" s="167">
        <v>0.05</v>
      </c>
      <c r="V169" s="369">
        <f t="shared" si="63"/>
        <v>1717986.9184000001</v>
      </c>
      <c r="W169" s="823">
        <f t="shared" si="61"/>
        <v>5.000000000000001E-3</v>
      </c>
      <c r="X169" s="369" t="s">
        <v>2</v>
      </c>
      <c r="Y169" s="824" t="s">
        <v>572</v>
      </c>
      <c r="Z169" s="786">
        <v>31</v>
      </c>
      <c r="AA169" s="694"/>
      <c r="AG169" s="665" t="str">
        <f>Y169</f>
        <v>Assets / Recourses</v>
      </c>
      <c r="AI169" s="825"/>
      <c r="AJ169" s="696"/>
    </row>
    <row r="170" spans="2:36" x14ac:dyDescent="0.3">
      <c r="B170" s="690"/>
      <c r="C170" s="691"/>
      <c r="D170" s="691"/>
      <c r="I170" s="753"/>
      <c r="J170" s="369"/>
      <c r="K170" s="753"/>
      <c r="L170" s="836" t="s">
        <v>673</v>
      </c>
      <c r="M170" s="837">
        <f t="shared" si="62"/>
        <v>20</v>
      </c>
      <c r="N170" s="342">
        <f>N169</f>
        <v>0.1</v>
      </c>
      <c r="O170" s="369"/>
      <c r="P170" s="367"/>
      <c r="Q170" s="821"/>
      <c r="R170" s="167"/>
      <c r="S170" s="369">
        <f>S167</f>
        <v>34359738.368000001</v>
      </c>
      <c r="T170" s="822" t="s">
        <v>674</v>
      </c>
      <c r="U170" s="167">
        <v>0.05</v>
      </c>
      <c r="V170" s="369">
        <f t="shared" si="63"/>
        <v>1717986.9184000001</v>
      </c>
      <c r="W170" s="823">
        <f t="shared" si="61"/>
        <v>5.000000000000001E-3</v>
      </c>
      <c r="X170" s="369" t="s">
        <v>2</v>
      </c>
      <c r="Y170" s="147" t="s">
        <v>560</v>
      </c>
      <c r="Z170" s="814">
        <v>20</v>
      </c>
      <c r="AA170" s="694"/>
      <c r="AE170" s="665">
        <f>V170</f>
        <v>1717986.9184000001</v>
      </c>
      <c r="AI170" s="825"/>
      <c r="AJ170" s="696"/>
    </row>
    <row r="171" spans="2:36" x14ac:dyDescent="0.3">
      <c r="B171" s="690"/>
      <c r="C171" s="691"/>
      <c r="D171" s="691"/>
      <c r="I171" s="753"/>
      <c r="J171" s="369"/>
      <c r="K171" s="753"/>
      <c r="L171" s="836" t="s">
        <v>675</v>
      </c>
      <c r="M171" s="837">
        <f t="shared" si="62"/>
        <v>3</v>
      </c>
      <c r="N171" s="167">
        <f>N167</f>
        <v>0.1</v>
      </c>
      <c r="O171" s="369"/>
      <c r="P171" s="367"/>
      <c r="Q171" s="821"/>
      <c r="R171" s="167"/>
      <c r="S171" s="369">
        <f t="shared" ref="S171" si="64">S167</f>
        <v>34359738.368000001</v>
      </c>
      <c r="T171" s="822" t="s">
        <v>676</v>
      </c>
      <c r="U171" s="167">
        <v>0.05</v>
      </c>
      <c r="V171" s="369">
        <f t="shared" si="63"/>
        <v>1717986.9184000001</v>
      </c>
      <c r="W171" s="823">
        <f t="shared" si="61"/>
        <v>5.000000000000001E-3</v>
      </c>
      <c r="X171" s="369" t="s">
        <v>2</v>
      </c>
      <c r="Y171" s="147" t="s">
        <v>537</v>
      </c>
      <c r="Z171" s="786">
        <v>3</v>
      </c>
      <c r="AA171" s="694"/>
      <c r="AE171" s="665">
        <f>V171</f>
        <v>1717986.9184000001</v>
      </c>
      <c r="AI171" s="825"/>
      <c r="AJ171" s="696"/>
    </row>
    <row r="172" spans="2:36" x14ac:dyDescent="0.3">
      <c r="B172" s="690"/>
      <c r="C172" s="691"/>
      <c r="D172" s="691"/>
      <c r="I172" s="753"/>
      <c r="J172" s="369"/>
      <c r="K172" s="753"/>
      <c r="L172" s="836" t="s">
        <v>675</v>
      </c>
      <c r="M172" s="837">
        <f t="shared" si="62"/>
        <v>1</v>
      </c>
      <c r="N172" s="167">
        <f>N170</f>
        <v>0.1</v>
      </c>
      <c r="O172" s="369"/>
      <c r="P172" s="367"/>
      <c r="Q172" s="821"/>
      <c r="R172" s="167"/>
      <c r="S172" s="369">
        <f t="shared" ref="S172" si="65">S170</f>
        <v>34359738.368000001</v>
      </c>
      <c r="T172" s="822" t="s">
        <v>62</v>
      </c>
      <c r="U172" s="167">
        <v>0.15</v>
      </c>
      <c r="V172" s="369">
        <f t="shared" si="63"/>
        <v>5153960.7551999995</v>
      </c>
      <c r="W172" s="823">
        <f t="shared" si="61"/>
        <v>1.4999999999999999E-2</v>
      </c>
      <c r="X172" s="369" t="s">
        <v>2</v>
      </c>
      <c r="Y172" s="147" t="s">
        <v>535</v>
      </c>
      <c r="Z172" s="786">
        <v>1</v>
      </c>
      <c r="AA172" s="694"/>
      <c r="AC172" s="665">
        <f>V172</f>
        <v>5153960.7551999995</v>
      </c>
      <c r="AI172" s="825"/>
      <c r="AJ172" s="696"/>
    </row>
    <row r="173" spans="2:36" x14ac:dyDescent="0.3">
      <c r="B173" s="690"/>
      <c r="C173" s="691"/>
      <c r="D173" s="691"/>
      <c r="I173" s="753"/>
      <c r="J173" s="369"/>
      <c r="K173" s="753"/>
      <c r="L173" s="838"/>
      <c r="M173" s="837">
        <f t="shared" si="62"/>
        <v>20</v>
      </c>
      <c r="N173" s="167">
        <f>N172</f>
        <v>0.1</v>
      </c>
      <c r="O173" s="369"/>
      <c r="P173" s="367"/>
      <c r="Q173" s="821"/>
      <c r="R173" s="167"/>
      <c r="S173" s="369">
        <f>S172</f>
        <v>34359738.368000001</v>
      </c>
      <c r="T173" s="822" t="s">
        <v>677</v>
      </c>
      <c r="U173" s="167">
        <v>0.3</v>
      </c>
      <c r="V173" s="369">
        <f t="shared" si="63"/>
        <v>10307921.510399999</v>
      </c>
      <c r="W173" s="823">
        <f t="shared" si="61"/>
        <v>0.03</v>
      </c>
      <c r="X173" s="369" t="s">
        <v>2</v>
      </c>
      <c r="Y173" s="147" t="s">
        <v>560</v>
      </c>
      <c r="Z173" s="786">
        <v>20</v>
      </c>
      <c r="AA173" s="694"/>
      <c r="AD173" s="665">
        <f>V173</f>
        <v>10307921.510399999</v>
      </c>
      <c r="AI173" s="825"/>
      <c r="AJ173" s="696"/>
    </row>
    <row r="174" spans="2:36" x14ac:dyDescent="0.3">
      <c r="B174" s="690"/>
      <c r="C174" s="691"/>
      <c r="D174" s="691"/>
      <c r="I174" s="753"/>
      <c r="J174" s="369"/>
      <c r="K174" s="753"/>
      <c r="L174" s="838"/>
      <c r="M174" s="837" t="str">
        <f t="shared" si="62"/>
        <v>0B</v>
      </c>
      <c r="N174" s="167">
        <f>N173</f>
        <v>0.1</v>
      </c>
      <c r="O174" s="369"/>
      <c r="P174" s="367"/>
      <c r="Q174" s="821"/>
      <c r="R174" s="167"/>
      <c r="S174" s="369">
        <f>S173</f>
        <v>34359738.368000001</v>
      </c>
      <c r="T174" s="822" t="s">
        <v>15</v>
      </c>
      <c r="U174" s="167">
        <v>0.09</v>
      </c>
      <c r="V174" s="369">
        <f t="shared" si="63"/>
        <v>3092376.4531199997</v>
      </c>
      <c r="W174" s="823">
        <f t="shared" si="61"/>
        <v>8.9999999999999993E-3</v>
      </c>
      <c r="X174" s="369" t="s">
        <v>2</v>
      </c>
      <c r="Y174" s="369" t="s">
        <v>678</v>
      </c>
      <c r="Z174" s="786" t="s">
        <v>533</v>
      </c>
      <c r="AA174" s="694"/>
      <c r="AC174" s="665">
        <f>V174</f>
        <v>3092376.4531199997</v>
      </c>
      <c r="AI174" s="825"/>
      <c r="AJ174" s="696"/>
    </row>
    <row r="175" spans="2:36" x14ac:dyDescent="0.3">
      <c r="B175" s="690"/>
      <c r="C175" s="691"/>
      <c r="D175" s="691"/>
      <c r="I175" s="753"/>
      <c r="J175" s="369"/>
      <c r="K175" s="753"/>
      <c r="L175" s="838"/>
      <c r="M175" s="837" t="str">
        <f t="shared" si="62"/>
        <v>0A</v>
      </c>
      <c r="N175" s="167">
        <f>N174</f>
        <v>0.1</v>
      </c>
      <c r="O175" s="369"/>
      <c r="P175" s="367"/>
      <c r="Q175" s="821"/>
      <c r="R175" s="167"/>
      <c r="S175" s="369">
        <f>S174</f>
        <v>34359738.368000001</v>
      </c>
      <c r="T175" s="822" t="s">
        <v>534</v>
      </c>
      <c r="U175" s="839">
        <v>0.01</v>
      </c>
      <c r="V175" s="369">
        <f t="shared" si="63"/>
        <v>343597.38368000003</v>
      </c>
      <c r="W175" s="823">
        <f t="shared" si="61"/>
        <v>1E-3</v>
      </c>
      <c r="X175" s="369" t="s">
        <v>2</v>
      </c>
      <c r="Y175" s="822" t="s">
        <v>534</v>
      </c>
      <c r="Z175" s="786" t="s">
        <v>532</v>
      </c>
      <c r="AA175" s="694"/>
      <c r="AC175" s="665">
        <f>V175</f>
        <v>343597.38368000003</v>
      </c>
      <c r="AI175" s="825"/>
      <c r="AJ175" s="696"/>
    </row>
    <row r="176" spans="2:36" x14ac:dyDescent="0.3">
      <c r="B176" s="690"/>
      <c r="C176" s="691"/>
      <c r="D176" s="691"/>
      <c r="I176" s="753"/>
      <c r="J176" s="369"/>
      <c r="K176" s="753"/>
      <c r="L176" s="838"/>
      <c r="M176" s="837">
        <f t="shared" si="62"/>
        <v>32</v>
      </c>
      <c r="N176" s="167">
        <f>N175</f>
        <v>0.1</v>
      </c>
      <c r="O176" s="369"/>
      <c r="P176" s="367"/>
      <c r="Q176" s="821"/>
      <c r="R176" s="167"/>
      <c r="S176" s="369">
        <f>S175</f>
        <v>34359738.368000001</v>
      </c>
      <c r="T176" s="822" t="s">
        <v>5</v>
      </c>
      <c r="U176" s="167">
        <v>0.2</v>
      </c>
      <c r="V176" s="369">
        <f t="shared" si="63"/>
        <v>6871947.6736000003</v>
      </c>
      <c r="W176" s="823">
        <f t="shared" si="61"/>
        <v>2.0000000000000004E-2</v>
      </c>
      <c r="X176" s="369" t="s">
        <v>2</v>
      </c>
      <c r="Y176" s="369" t="s">
        <v>5</v>
      </c>
      <c r="Z176" s="786">
        <v>32</v>
      </c>
      <c r="AA176" s="694"/>
      <c r="AH176" s="665">
        <f>V176</f>
        <v>6871947.6736000003</v>
      </c>
      <c r="AI176" s="825"/>
      <c r="AJ176" s="696"/>
    </row>
    <row r="177" spans="2:36" ht="16.2" thickBot="1" x14ac:dyDescent="0.35">
      <c r="B177" s="690"/>
      <c r="C177" s="691"/>
      <c r="D177" s="691"/>
      <c r="I177" s="753"/>
      <c r="J177" s="369"/>
      <c r="K177" s="753"/>
      <c r="L177" s="692"/>
      <c r="M177" s="693"/>
      <c r="N177" s="167"/>
      <c r="O177" s="369"/>
      <c r="P177" s="367"/>
      <c r="Q177" s="821"/>
      <c r="R177" s="167"/>
      <c r="S177" s="369"/>
      <c r="T177" s="822"/>
      <c r="U177" s="827">
        <f>SUM(U167:U176)</f>
        <v>1</v>
      </c>
      <c r="V177" s="369"/>
      <c r="W177" s="823"/>
      <c r="X177" s="369"/>
      <c r="Y177" s="369"/>
      <c r="Z177" s="786"/>
      <c r="AA177" s="694"/>
      <c r="AI177" s="825"/>
      <c r="AJ177" s="696"/>
    </row>
    <row r="178" spans="2:36" ht="7.95" customHeight="1" x14ac:dyDescent="0.3">
      <c r="B178" s="690"/>
      <c r="C178" s="691"/>
      <c r="D178" s="691"/>
      <c r="I178" s="753"/>
      <c r="J178" s="369"/>
      <c r="K178" s="753"/>
      <c r="L178" s="692"/>
      <c r="M178" s="693"/>
      <c r="N178" s="167"/>
      <c r="O178" s="369"/>
      <c r="P178" s="367"/>
      <c r="Q178" s="821"/>
      <c r="R178" s="167"/>
      <c r="S178" s="369"/>
      <c r="T178" s="822"/>
      <c r="U178" s="167"/>
      <c r="V178" s="369"/>
      <c r="W178" s="823"/>
      <c r="X178" s="369"/>
      <c r="Y178" s="369"/>
      <c r="Z178" s="786"/>
      <c r="AA178" s="694"/>
      <c r="AI178" s="825"/>
      <c r="AJ178" s="696"/>
    </row>
    <row r="179" spans="2:36" ht="16.8" x14ac:dyDescent="0.4">
      <c r="B179" s="690"/>
      <c r="C179" s="691"/>
      <c r="D179" s="691"/>
      <c r="I179" s="753"/>
      <c r="J179" s="369">
        <f>J167</f>
        <v>21474836.48</v>
      </c>
      <c r="K179" s="753"/>
      <c r="L179" s="836" t="s">
        <v>679</v>
      </c>
      <c r="M179" s="837">
        <f t="shared" ref="M179:M189" si="66">Z179</f>
        <v>6</v>
      </c>
      <c r="N179" s="828">
        <v>0.1</v>
      </c>
      <c r="O179" s="369">
        <f>J179*N179</f>
        <v>2147483.648</v>
      </c>
      <c r="P179" s="367"/>
      <c r="Q179" s="821">
        <f>Q167</f>
        <v>16</v>
      </c>
      <c r="R179" s="167">
        <f>R167</f>
        <v>1</v>
      </c>
      <c r="S179" s="147">
        <f>O179*Q179*R179</f>
        <v>34359738.368000001</v>
      </c>
      <c r="T179" s="822" t="s">
        <v>640</v>
      </c>
      <c r="U179" s="167">
        <v>0.15</v>
      </c>
      <c r="V179" s="369">
        <f>S179*U179</f>
        <v>5153960.7551999995</v>
      </c>
      <c r="W179" s="823">
        <f t="shared" ref="W179:W189" si="67">N179*U179</f>
        <v>1.4999999999999999E-2</v>
      </c>
      <c r="X179" s="369" t="s">
        <v>2</v>
      </c>
      <c r="Y179" s="369" t="s">
        <v>540</v>
      </c>
      <c r="Z179" s="786">
        <v>6</v>
      </c>
      <c r="AA179" s="694"/>
      <c r="AC179" s="665">
        <f>V179</f>
        <v>5153960.7551999995</v>
      </c>
      <c r="AI179" s="825"/>
      <c r="AJ179" s="696"/>
    </row>
    <row r="180" spans="2:36" x14ac:dyDescent="0.3">
      <c r="B180" s="690"/>
      <c r="C180" s="691"/>
      <c r="D180" s="691"/>
      <c r="I180" s="753"/>
      <c r="J180" s="369"/>
      <c r="K180" s="753"/>
      <c r="L180" s="836" t="s">
        <v>680</v>
      </c>
      <c r="M180" s="837" t="str">
        <f t="shared" si="66"/>
        <v>0A</v>
      </c>
      <c r="N180" s="167">
        <f t="shared" ref="N180:N181" si="68">N179</f>
        <v>0.1</v>
      </c>
      <c r="O180" s="369"/>
      <c r="P180" s="367"/>
      <c r="Q180" s="821"/>
      <c r="R180" s="167"/>
      <c r="S180" s="369">
        <f t="shared" ref="S180:S181" si="69">S179</f>
        <v>34359738.368000001</v>
      </c>
      <c r="T180" s="822" t="s">
        <v>534</v>
      </c>
      <c r="U180" s="167">
        <v>0.15</v>
      </c>
      <c r="V180" s="369">
        <f t="shared" ref="V180:V187" si="70">S180*U180</f>
        <v>5153960.7551999995</v>
      </c>
      <c r="W180" s="823">
        <f t="shared" si="67"/>
        <v>1.4999999999999999E-2</v>
      </c>
      <c r="X180" s="369" t="s">
        <v>2</v>
      </c>
      <c r="Y180" s="840" t="s">
        <v>534</v>
      </c>
      <c r="Z180" s="786" t="s">
        <v>532</v>
      </c>
      <c r="AA180" s="694"/>
      <c r="AC180" s="665">
        <f t="shared" ref="AC180:AC189" si="71">V180</f>
        <v>5153960.7551999995</v>
      </c>
      <c r="AI180" s="825"/>
      <c r="AJ180" s="696"/>
    </row>
    <row r="181" spans="2:36" x14ac:dyDescent="0.3">
      <c r="B181" s="690"/>
      <c r="C181" s="691"/>
      <c r="D181" s="691"/>
      <c r="I181" s="753"/>
      <c r="J181" s="369"/>
      <c r="K181" s="753"/>
      <c r="L181" s="836"/>
      <c r="M181" s="837">
        <f t="shared" si="66"/>
        <v>4</v>
      </c>
      <c r="N181" s="167">
        <f t="shared" si="68"/>
        <v>0.1</v>
      </c>
      <c r="O181" s="369"/>
      <c r="P181" s="367"/>
      <c r="Q181" s="821"/>
      <c r="R181" s="167"/>
      <c r="S181" s="369">
        <f t="shared" si="69"/>
        <v>34359738.368000001</v>
      </c>
      <c r="T181" s="822" t="s">
        <v>10</v>
      </c>
      <c r="U181" s="167">
        <v>0.1</v>
      </c>
      <c r="V181" s="369">
        <f t="shared" si="70"/>
        <v>3435973.8368000002</v>
      </c>
      <c r="W181" s="823">
        <f t="shared" si="67"/>
        <v>1.0000000000000002E-2</v>
      </c>
      <c r="X181" s="369" t="s">
        <v>2</v>
      </c>
      <c r="Y181" s="147" t="s">
        <v>538</v>
      </c>
      <c r="Z181" s="786">
        <v>4</v>
      </c>
      <c r="AA181" s="694"/>
      <c r="AC181" s="665">
        <f>V181</f>
        <v>3435973.8368000002</v>
      </c>
      <c r="AI181" s="825"/>
      <c r="AJ181" s="696"/>
    </row>
    <row r="182" spans="2:36" x14ac:dyDescent="0.3">
      <c r="B182" s="690"/>
      <c r="C182" s="691"/>
      <c r="D182" s="691"/>
      <c r="I182" s="753"/>
      <c r="J182" s="369"/>
      <c r="K182" s="753"/>
      <c r="L182" s="836" t="s">
        <v>681</v>
      </c>
      <c r="M182" s="837">
        <f t="shared" si="66"/>
        <v>10</v>
      </c>
      <c r="N182" s="167">
        <f>N181</f>
        <v>0.1</v>
      </c>
      <c r="O182" s="369"/>
      <c r="P182" s="367"/>
      <c r="Q182" s="821"/>
      <c r="R182" s="167"/>
      <c r="S182" s="369">
        <f>S181</f>
        <v>34359738.368000001</v>
      </c>
      <c r="T182" s="822" t="s">
        <v>682</v>
      </c>
      <c r="U182" s="167">
        <v>0.15</v>
      </c>
      <c r="V182" s="369">
        <f t="shared" si="70"/>
        <v>5153960.7551999995</v>
      </c>
      <c r="W182" s="823">
        <f t="shared" si="67"/>
        <v>1.4999999999999999E-2</v>
      </c>
      <c r="X182" s="369" t="s">
        <v>2</v>
      </c>
      <c r="Y182" s="147" t="s">
        <v>544</v>
      </c>
      <c r="Z182" s="786">
        <v>10</v>
      </c>
      <c r="AA182" s="694"/>
      <c r="AC182" s="665">
        <f>V182</f>
        <v>5153960.7551999995</v>
      </c>
      <c r="AI182" s="825"/>
      <c r="AJ182" s="696"/>
    </row>
    <row r="183" spans="2:36" x14ac:dyDescent="0.3">
      <c r="B183" s="690"/>
      <c r="C183" s="691"/>
      <c r="D183" s="691"/>
      <c r="I183" s="753"/>
      <c r="J183" s="369"/>
      <c r="K183" s="753"/>
      <c r="L183" s="836" t="s">
        <v>683</v>
      </c>
      <c r="M183" s="837">
        <f t="shared" si="66"/>
        <v>12</v>
      </c>
      <c r="N183" s="167">
        <f t="shared" ref="N183:N189" si="72">N182</f>
        <v>0.1</v>
      </c>
      <c r="O183" s="369"/>
      <c r="P183" s="367"/>
      <c r="Q183" s="821"/>
      <c r="R183" s="167"/>
      <c r="S183" s="369">
        <f t="shared" ref="S183:S189" si="73">S182</f>
        <v>34359738.368000001</v>
      </c>
      <c r="T183" s="822" t="s">
        <v>660</v>
      </c>
      <c r="U183" s="167">
        <v>0.05</v>
      </c>
      <c r="V183" s="369">
        <f t="shared" si="70"/>
        <v>1717986.9184000001</v>
      </c>
      <c r="W183" s="823">
        <f t="shared" si="67"/>
        <v>5.000000000000001E-3</v>
      </c>
      <c r="X183" s="369" t="s">
        <v>2</v>
      </c>
      <c r="Y183" s="147" t="s">
        <v>546</v>
      </c>
      <c r="Z183" s="786">
        <v>12</v>
      </c>
      <c r="AA183" s="694"/>
      <c r="AC183" s="665">
        <f t="shared" si="71"/>
        <v>1717986.9184000001</v>
      </c>
      <c r="AI183" s="825"/>
      <c r="AJ183" s="696"/>
    </row>
    <row r="184" spans="2:36" x14ac:dyDescent="0.3">
      <c r="B184" s="690"/>
      <c r="C184" s="691"/>
      <c r="D184" s="691"/>
      <c r="I184" s="753"/>
      <c r="J184" s="369"/>
      <c r="K184" s="753"/>
      <c r="L184" s="836"/>
      <c r="M184" s="837">
        <f t="shared" si="66"/>
        <v>7</v>
      </c>
      <c r="N184" s="167">
        <f t="shared" si="72"/>
        <v>0.1</v>
      </c>
      <c r="O184" s="369"/>
      <c r="P184" s="367"/>
      <c r="Q184" s="821"/>
      <c r="R184" s="167"/>
      <c r="S184" s="369">
        <f t="shared" si="73"/>
        <v>34359738.368000001</v>
      </c>
      <c r="T184" s="822" t="s">
        <v>684</v>
      </c>
      <c r="U184" s="167">
        <v>0.05</v>
      </c>
      <c r="V184" s="369">
        <f t="shared" si="70"/>
        <v>1717986.9184000001</v>
      </c>
      <c r="W184" s="823">
        <f t="shared" si="67"/>
        <v>5.000000000000001E-3</v>
      </c>
      <c r="X184" s="369" t="s">
        <v>2</v>
      </c>
      <c r="Y184" s="16" t="s">
        <v>541</v>
      </c>
      <c r="Z184" s="786">
        <v>7</v>
      </c>
      <c r="AA184" s="694"/>
      <c r="AC184" s="665">
        <f t="shared" si="71"/>
        <v>1717986.9184000001</v>
      </c>
      <c r="AI184" s="825"/>
      <c r="AJ184" s="696"/>
    </row>
    <row r="185" spans="2:36" x14ac:dyDescent="0.3">
      <c r="B185" s="690"/>
      <c r="C185" s="691"/>
      <c r="D185" s="691"/>
      <c r="I185" s="753"/>
      <c r="J185" s="369"/>
      <c r="K185" s="753"/>
      <c r="L185" s="836"/>
      <c r="M185" s="837">
        <f t="shared" si="66"/>
        <v>4</v>
      </c>
      <c r="N185" s="167">
        <f t="shared" si="72"/>
        <v>0.1</v>
      </c>
      <c r="O185" s="369"/>
      <c r="P185" s="367"/>
      <c r="Q185" s="821"/>
      <c r="R185" s="167"/>
      <c r="S185" s="369">
        <f t="shared" si="73"/>
        <v>34359738.368000001</v>
      </c>
      <c r="T185" s="716" t="s">
        <v>685</v>
      </c>
      <c r="U185" s="167">
        <v>2.5000000000000001E-2</v>
      </c>
      <c r="V185" s="369">
        <f t="shared" si="70"/>
        <v>858993.45920000004</v>
      </c>
      <c r="W185" s="823">
        <f t="shared" si="67"/>
        <v>2.5000000000000005E-3</v>
      </c>
      <c r="X185" s="369" t="s">
        <v>2</v>
      </c>
      <c r="Y185" s="147" t="s">
        <v>537</v>
      </c>
      <c r="Z185" s="786">
        <v>4</v>
      </c>
      <c r="AA185" s="694"/>
      <c r="AC185" s="665">
        <f t="shared" si="71"/>
        <v>858993.45920000004</v>
      </c>
      <c r="AI185" s="825"/>
      <c r="AJ185" s="696"/>
    </row>
    <row r="186" spans="2:36" x14ac:dyDescent="0.3">
      <c r="B186" s="690"/>
      <c r="C186" s="691"/>
      <c r="D186" s="691"/>
      <c r="I186" s="753"/>
      <c r="J186" s="841">
        <v>75543543000000</v>
      </c>
      <c r="K186" s="753"/>
      <c r="L186" s="836"/>
      <c r="M186" s="837">
        <f t="shared" si="66"/>
        <v>11</v>
      </c>
      <c r="N186" s="167">
        <f t="shared" si="72"/>
        <v>0.1</v>
      </c>
      <c r="O186" s="369"/>
      <c r="P186" s="367"/>
      <c r="Q186" s="821"/>
      <c r="R186" s="167"/>
      <c r="S186" s="369">
        <f t="shared" si="73"/>
        <v>34359738.368000001</v>
      </c>
      <c r="T186" s="822" t="s">
        <v>686</v>
      </c>
      <c r="U186" s="167">
        <v>2.5000000000000001E-2</v>
      </c>
      <c r="V186" s="369">
        <f t="shared" si="70"/>
        <v>858993.45920000004</v>
      </c>
      <c r="W186" s="823">
        <f t="shared" si="67"/>
        <v>2.5000000000000005E-3</v>
      </c>
      <c r="X186" s="369" t="s">
        <v>2</v>
      </c>
      <c r="Y186" s="16" t="s">
        <v>545</v>
      </c>
      <c r="Z186" s="786">
        <v>11</v>
      </c>
      <c r="AA186" s="694"/>
      <c r="AC186" s="665">
        <f t="shared" si="71"/>
        <v>858993.45920000004</v>
      </c>
      <c r="AI186" s="825"/>
      <c r="AJ186" s="696"/>
    </row>
    <row r="187" spans="2:36" x14ac:dyDescent="0.3">
      <c r="B187" s="690"/>
      <c r="C187" s="691"/>
      <c r="D187" s="691"/>
      <c r="I187" s="753"/>
      <c r="J187" s="842">
        <v>0.01</v>
      </c>
      <c r="K187" s="753"/>
      <c r="L187" s="836"/>
      <c r="M187" s="837">
        <f t="shared" si="66"/>
        <v>5</v>
      </c>
      <c r="N187" s="167">
        <f t="shared" si="72"/>
        <v>0.1</v>
      </c>
      <c r="O187" s="369"/>
      <c r="P187" s="367"/>
      <c r="Q187" s="821"/>
      <c r="R187" s="167"/>
      <c r="S187" s="369">
        <f t="shared" si="73"/>
        <v>34359738.368000001</v>
      </c>
      <c r="T187" s="822" t="s">
        <v>154</v>
      </c>
      <c r="U187" s="167">
        <v>0.05</v>
      </c>
      <c r="V187" s="369">
        <f t="shared" si="70"/>
        <v>1717986.9184000001</v>
      </c>
      <c r="W187" s="823">
        <f t="shared" si="67"/>
        <v>5.000000000000001E-3</v>
      </c>
      <c r="X187" s="369" t="s">
        <v>2</v>
      </c>
      <c r="Y187" s="824" t="s">
        <v>154</v>
      </c>
      <c r="Z187" s="786">
        <v>5</v>
      </c>
      <c r="AA187" s="694"/>
      <c r="AC187" s="665">
        <f t="shared" si="71"/>
        <v>1717986.9184000001</v>
      </c>
      <c r="AI187" s="825"/>
      <c r="AJ187" s="696"/>
    </row>
    <row r="188" spans="2:36" x14ac:dyDescent="0.3">
      <c r="B188" s="690"/>
      <c r="C188" s="691"/>
      <c r="D188" s="691"/>
      <c r="I188" s="753"/>
      <c r="J188" s="369">
        <f>J186*J187</f>
        <v>755435430000</v>
      </c>
      <c r="K188" s="753"/>
      <c r="L188" s="836"/>
      <c r="M188" s="837">
        <f t="shared" si="66"/>
        <v>1</v>
      </c>
      <c r="N188" s="167">
        <f t="shared" si="72"/>
        <v>0.1</v>
      </c>
      <c r="O188" s="369"/>
      <c r="P188" s="367"/>
      <c r="Q188" s="821"/>
      <c r="R188" s="167"/>
      <c r="S188" s="369">
        <f t="shared" si="73"/>
        <v>34359738.368000001</v>
      </c>
      <c r="T188" s="822" t="s">
        <v>62</v>
      </c>
      <c r="U188" s="167">
        <v>0.1</v>
      </c>
      <c r="V188" s="369">
        <f>S188*U188</f>
        <v>3435973.8368000002</v>
      </c>
      <c r="W188" s="823">
        <f t="shared" si="67"/>
        <v>1.0000000000000002E-2</v>
      </c>
      <c r="X188" s="369" t="s">
        <v>2</v>
      </c>
      <c r="Y188" s="369" t="s">
        <v>687</v>
      </c>
      <c r="Z188" s="786">
        <v>1</v>
      </c>
      <c r="AA188" s="694"/>
      <c r="AC188" s="665">
        <f t="shared" si="71"/>
        <v>3435973.8368000002</v>
      </c>
      <c r="AI188" s="825"/>
      <c r="AJ188" s="696"/>
    </row>
    <row r="189" spans="2:36" x14ac:dyDescent="0.3">
      <c r="B189" s="690"/>
      <c r="C189" s="691"/>
      <c r="D189" s="691"/>
      <c r="I189" s="753"/>
      <c r="J189" s="843">
        <v>3.125E-2</v>
      </c>
      <c r="K189" s="753"/>
      <c r="L189" s="836"/>
      <c r="M189" s="837">
        <f t="shared" si="66"/>
        <v>32</v>
      </c>
      <c r="N189" s="167">
        <f t="shared" si="72"/>
        <v>0.1</v>
      </c>
      <c r="O189" s="369"/>
      <c r="P189" s="367"/>
      <c r="Q189" s="821"/>
      <c r="R189" s="167"/>
      <c r="S189" s="369">
        <f t="shared" si="73"/>
        <v>34359738.368000001</v>
      </c>
      <c r="T189" s="822" t="s">
        <v>5</v>
      </c>
      <c r="U189" s="167">
        <v>0.15</v>
      </c>
      <c r="V189" s="369">
        <f t="shared" ref="V189" si="74">S189*U189</f>
        <v>5153960.7551999995</v>
      </c>
      <c r="W189" s="823">
        <f t="shared" si="67"/>
        <v>1.4999999999999999E-2</v>
      </c>
      <c r="X189" s="369" t="s">
        <v>2</v>
      </c>
      <c r="Y189" s="840" t="s">
        <v>5</v>
      </c>
      <c r="Z189" s="786">
        <v>32</v>
      </c>
      <c r="AA189" s="694"/>
      <c r="AC189" s="665">
        <f t="shared" si="71"/>
        <v>5153960.7551999995</v>
      </c>
      <c r="AI189" s="825"/>
      <c r="AJ189" s="696"/>
    </row>
    <row r="190" spans="2:36" ht="16.2" thickBot="1" x14ac:dyDescent="0.35">
      <c r="B190" s="690"/>
      <c r="C190" s="691"/>
      <c r="D190" s="691"/>
      <c r="I190" s="753"/>
      <c r="J190" s="369">
        <f>J188*J189</f>
        <v>23607357187.5</v>
      </c>
      <c r="K190" s="753"/>
      <c r="L190" s="820"/>
      <c r="M190" s="826"/>
      <c r="N190" s="167"/>
      <c r="O190" s="369"/>
      <c r="P190" s="367"/>
      <c r="Q190" s="821"/>
      <c r="R190" s="167"/>
      <c r="S190" s="369"/>
      <c r="T190" s="822"/>
      <c r="U190" s="827">
        <f>SUM(U179:U189)</f>
        <v>1.0000000000000002</v>
      </c>
      <c r="V190" s="369"/>
      <c r="W190" s="823"/>
      <c r="X190" s="369"/>
      <c r="Y190" s="369"/>
      <c r="Z190" s="786"/>
      <c r="AA190" s="830" t="s">
        <v>649</v>
      </c>
      <c r="AB190" s="831"/>
      <c r="AC190" s="832" t="s">
        <v>633</v>
      </c>
      <c r="AD190" s="832" t="s">
        <v>634</v>
      </c>
      <c r="AE190" s="832" t="s">
        <v>635</v>
      </c>
      <c r="AF190" s="832" t="s">
        <v>636</v>
      </c>
      <c r="AG190" s="832" t="s">
        <v>637</v>
      </c>
      <c r="AH190" s="832" t="s">
        <v>5</v>
      </c>
      <c r="AI190" s="825"/>
      <c r="AJ190" s="696"/>
    </row>
    <row r="191" spans="2:36" ht="7.95" customHeight="1" x14ac:dyDescent="0.3">
      <c r="B191" s="690"/>
      <c r="C191" s="691"/>
      <c r="D191" s="691"/>
      <c r="I191" s="753"/>
      <c r="J191" s="369"/>
      <c r="K191" s="753"/>
      <c r="L191" s="692"/>
      <c r="M191" s="693"/>
      <c r="N191" s="167"/>
      <c r="O191" s="369"/>
      <c r="P191" s="367"/>
      <c r="Q191" s="821"/>
      <c r="R191" s="167"/>
      <c r="S191" s="369"/>
      <c r="T191" s="822"/>
      <c r="U191" s="167"/>
      <c r="V191" s="369"/>
      <c r="W191" s="823"/>
      <c r="X191" s="369"/>
      <c r="Y191" s="369"/>
      <c r="Z191" s="786"/>
      <c r="AA191" s="694"/>
      <c r="AI191" s="825"/>
      <c r="AJ191" s="696"/>
    </row>
    <row r="192" spans="2:36" ht="17.399999999999999" thickBot="1" x14ac:dyDescent="0.45">
      <c r="B192" s="690"/>
      <c r="C192" s="691"/>
      <c r="D192" s="691"/>
      <c r="I192" s="753"/>
      <c r="J192" s="369">
        <f>J179</f>
        <v>21474836.48</v>
      </c>
      <c r="K192" s="753"/>
      <c r="L192" s="692" t="s">
        <v>688</v>
      </c>
      <c r="M192" s="693">
        <f>Z192</f>
        <v>16</v>
      </c>
      <c r="N192" s="828">
        <v>3.125E-2</v>
      </c>
      <c r="O192" s="369">
        <f>J192*N192</f>
        <v>671088.64000000001</v>
      </c>
      <c r="P192" s="367"/>
      <c r="Q192" s="821">
        <f>Q179</f>
        <v>16</v>
      </c>
      <c r="R192" s="167">
        <f>R179</f>
        <v>1</v>
      </c>
      <c r="S192" s="147">
        <f>O192*Q192*R192</f>
        <v>10737418.24</v>
      </c>
      <c r="T192" s="822" t="s">
        <v>689</v>
      </c>
      <c r="U192" s="827">
        <v>1</v>
      </c>
      <c r="V192" s="369">
        <f t="shared" ref="V192" si="75">S192*U192</f>
        <v>10737418.24</v>
      </c>
      <c r="W192" s="823">
        <f>N192*U192</f>
        <v>3.125E-2</v>
      </c>
      <c r="X192" s="369" t="s">
        <v>2</v>
      </c>
      <c r="Y192" s="840" t="s">
        <v>688</v>
      </c>
      <c r="Z192" s="786">
        <v>16</v>
      </c>
      <c r="AA192" s="694"/>
      <c r="AE192" s="16"/>
      <c r="AG192" s="665">
        <f>V192</f>
        <v>10737418.24</v>
      </c>
      <c r="AI192" s="825"/>
      <c r="AJ192" s="696"/>
    </row>
    <row r="193" spans="2:37" x14ac:dyDescent="0.3">
      <c r="B193" s="690"/>
      <c r="C193" s="691"/>
      <c r="D193" s="691"/>
      <c r="I193" s="753"/>
      <c r="J193" s="369"/>
      <c r="K193" s="753"/>
      <c r="L193" s="692"/>
      <c r="M193" s="693"/>
      <c r="N193" s="167"/>
      <c r="O193" s="369"/>
      <c r="P193" s="367"/>
      <c r="Q193" s="821"/>
      <c r="R193" s="167"/>
      <c r="S193" s="369"/>
      <c r="T193" s="822"/>
      <c r="U193" s="167"/>
      <c r="V193" s="369"/>
      <c r="W193" s="823"/>
      <c r="X193" s="369"/>
      <c r="Y193" s="840"/>
      <c r="Z193" s="786"/>
      <c r="AA193" s="694"/>
      <c r="AI193" s="825"/>
      <c r="AJ193" s="696"/>
    </row>
    <row r="194" spans="2:37" ht="17.399999999999999" thickBot="1" x14ac:dyDescent="0.45">
      <c r="B194" s="690"/>
      <c r="C194" s="691"/>
      <c r="D194" s="691"/>
      <c r="I194" s="753"/>
      <c r="J194" s="369">
        <f>J192</f>
        <v>21474836.48</v>
      </c>
      <c r="K194" s="753"/>
      <c r="L194" s="692" t="s">
        <v>690</v>
      </c>
      <c r="M194" s="693">
        <f>Z194</f>
        <v>16</v>
      </c>
      <c r="N194" s="844">
        <v>3.125E-2</v>
      </c>
      <c r="O194" s="369">
        <f>J194*N194</f>
        <v>671088.64000000001</v>
      </c>
      <c r="P194" s="367"/>
      <c r="Q194" s="821">
        <f>Q192</f>
        <v>16</v>
      </c>
      <c r="R194" s="167">
        <f>R192</f>
        <v>1</v>
      </c>
      <c r="S194" s="147">
        <f>O194*Q194*R194</f>
        <v>10737418.24</v>
      </c>
      <c r="T194" s="822" t="s">
        <v>691</v>
      </c>
      <c r="U194" s="827">
        <v>1</v>
      </c>
      <c r="V194" s="369">
        <f t="shared" ref="V194" si="76">S194*U194</f>
        <v>10737418.24</v>
      </c>
      <c r="W194" s="823">
        <f>N194*U194</f>
        <v>3.125E-2</v>
      </c>
      <c r="X194" s="369" t="s">
        <v>2</v>
      </c>
      <c r="Y194" s="840" t="s">
        <v>691</v>
      </c>
      <c r="Z194" s="786">
        <v>16</v>
      </c>
      <c r="AA194" s="694"/>
      <c r="AC194" s="665">
        <f>V194</f>
        <v>10737418.24</v>
      </c>
      <c r="AE194" s="16"/>
      <c r="AG194" s="16"/>
      <c r="AI194" s="825"/>
      <c r="AJ194" s="696"/>
    </row>
    <row r="195" spans="2:37" x14ac:dyDescent="0.3">
      <c r="B195" s="690"/>
      <c r="C195" s="691"/>
      <c r="D195" s="691"/>
      <c r="I195" s="753"/>
      <c r="J195" s="369"/>
      <c r="K195" s="753"/>
      <c r="L195" s="692"/>
      <c r="M195" s="693"/>
      <c r="N195" s="167"/>
      <c r="O195" s="369"/>
      <c r="P195" s="367"/>
      <c r="Q195" s="821"/>
      <c r="R195" s="167"/>
      <c r="S195" s="369"/>
      <c r="T195" s="822"/>
      <c r="U195" s="167"/>
      <c r="V195" s="369"/>
      <c r="W195" s="823"/>
      <c r="X195" s="369"/>
      <c r="Y195" s="840"/>
      <c r="Z195" s="786"/>
      <c r="AA195" s="694"/>
      <c r="AI195" s="825"/>
      <c r="AJ195" s="696"/>
    </row>
    <row r="196" spans="2:37" ht="17.399999999999999" thickBot="1" x14ac:dyDescent="0.45">
      <c r="B196" s="690"/>
      <c r="C196" s="691"/>
      <c r="D196" s="691"/>
      <c r="I196" s="753"/>
      <c r="J196" s="369">
        <f>J194</f>
        <v>21474836.48</v>
      </c>
      <c r="K196" s="753"/>
      <c r="L196" s="692" t="s">
        <v>692</v>
      </c>
      <c r="M196" s="693">
        <f>Z196</f>
        <v>7</v>
      </c>
      <c r="N196" s="828">
        <v>0.01</v>
      </c>
      <c r="O196" s="369">
        <f>J196*N196</f>
        <v>214748.36480000001</v>
      </c>
      <c r="P196" s="367"/>
      <c r="Q196" s="821">
        <f>Q194</f>
        <v>16</v>
      </c>
      <c r="R196" s="167">
        <f>R194</f>
        <v>1</v>
      </c>
      <c r="S196" s="147">
        <f>O196*Q196*R196</f>
        <v>3435973.8368000002</v>
      </c>
      <c r="T196" s="16" t="s">
        <v>693</v>
      </c>
      <c r="U196" s="827">
        <v>1</v>
      </c>
      <c r="V196" s="369">
        <f t="shared" ref="V196" si="77">S196*U196</f>
        <v>3435973.8368000002</v>
      </c>
      <c r="W196" s="823">
        <f>N196*U196</f>
        <v>0.01</v>
      </c>
      <c r="X196" s="369" t="s">
        <v>2</v>
      </c>
      <c r="Y196" s="16" t="s">
        <v>541</v>
      </c>
      <c r="Z196" s="786">
        <v>7</v>
      </c>
      <c r="AA196" s="694"/>
      <c r="AE196" s="665">
        <f>V196</f>
        <v>3435973.8368000002</v>
      </c>
      <c r="AI196" s="825"/>
      <c r="AJ196" s="696"/>
    </row>
    <row r="197" spans="2:37" x14ac:dyDescent="0.3">
      <c r="B197" s="690"/>
      <c r="C197" s="691"/>
      <c r="D197" s="691"/>
      <c r="I197" s="753"/>
      <c r="J197" s="369"/>
      <c r="K197" s="753"/>
      <c r="L197" s="692"/>
      <c r="M197" s="693"/>
      <c r="N197" s="167"/>
      <c r="O197" s="369"/>
      <c r="P197" s="367"/>
      <c r="Q197" s="821"/>
      <c r="R197" s="167"/>
      <c r="S197" s="369"/>
      <c r="T197" s="822"/>
      <c r="U197" s="167"/>
      <c r="V197" s="369"/>
      <c r="W197" s="823"/>
      <c r="X197" s="369"/>
      <c r="Y197" s="840"/>
      <c r="Z197" s="786"/>
      <c r="AA197" s="694"/>
      <c r="AI197" s="825"/>
      <c r="AJ197" s="696"/>
    </row>
    <row r="198" spans="2:37" ht="17.399999999999999" thickBot="1" x14ac:dyDescent="0.45">
      <c r="B198" s="690"/>
      <c r="C198" s="691"/>
      <c r="D198" s="691"/>
      <c r="I198" s="753"/>
      <c r="J198" s="369">
        <f>J196</f>
        <v>21474836.48</v>
      </c>
      <c r="K198" s="753"/>
      <c r="L198" s="692" t="s">
        <v>694</v>
      </c>
      <c r="M198" s="693">
        <f>Z198</f>
        <v>11</v>
      </c>
      <c r="N198" s="828">
        <v>0.01</v>
      </c>
      <c r="O198" s="369">
        <f>J198*N198</f>
        <v>214748.36480000001</v>
      </c>
      <c r="P198" s="367"/>
      <c r="Q198" s="821">
        <f>Q196</f>
        <v>16</v>
      </c>
      <c r="R198" s="167">
        <f>R194</f>
        <v>1</v>
      </c>
      <c r="S198" s="147">
        <f>O198*Q198*R198</f>
        <v>3435973.8368000002</v>
      </c>
      <c r="T198" s="822" t="s">
        <v>525</v>
      </c>
      <c r="U198" s="827">
        <v>1</v>
      </c>
      <c r="V198" s="369">
        <f t="shared" ref="V198" si="78">S198*U198</f>
        <v>3435973.8368000002</v>
      </c>
      <c r="W198" s="823">
        <f>N198*U198</f>
        <v>0.01</v>
      </c>
      <c r="X198" s="369" t="s">
        <v>2</v>
      </c>
      <c r="Y198" s="16" t="s">
        <v>545</v>
      </c>
      <c r="Z198" s="786">
        <v>11</v>
      </c>
      <c r="AA198" s="694"/>
      <c r="AC198" s="665">
        <f>V198</f>
        <v>3435973.8368000002</v>
      </c>
      <c r="AI198" s="825"/>
      <c r="AJ198" s="696"/>
    </row>
    <row r="199" spans="2:37" x14ac:dyDescent="0.3">
      <c r="B199" s="690"/>
      <c r="C199" s="691"/>
      <c r="D199" s="691"/>
      <c r="I199" s="753"/>
      <c r="J199" s="369"/>
      <c r="K199" s="753"/>
      <c r="L199" s="692"/>
      <c r="M199" s="693"/>
      <c r="N199" s="167"/>
      <c r="O199" s="369"/>
      <c r="P199" s="367"/>
      <c r="Q199" s="821"/>
      <c r="R199" s="167"/>
      <c r="S199" s="369"/>
      <c r="T199" s="822"/>
      <c r="U199" s="167"/>
      <c r="V199" s="369"/>
      <c r="W199" s="823"/>
      <c r="X199" s="369"/>
      <c r="Y199" s="840"/>
      <c r="Z199" s="786"/>
      <c r="AA199" s="694"/>
      <c r="AI199" s="825"/>
      <c r="AJ199" s="696"/>
    </row>
    <row r="200" spans="2:37" ht="17.399999999999999" thickBot="1" x14ac:dyDescent="0.45">
      <c r="J200" s="16">
        <f>J198</f>
        <v>21474836.48</v>
      </c>
      <c r="L200" s="692" t="s">
        <v>695</v>
      </c>
      <c r="M200" s="693">
        <f>Z200</f>
        <v>5</v>
      </c>
      <c r="N200" s="828">
        <v>0.01</v>
      </c>
      <c r="O200" s="369">
        <f>J200*N200</f>
        <v>214748.36480000001</v>
      </c>
      <c r="P200" s="367"/>
      <c r="Q200" s="821">
        <f>Q198</f>
        <v>16</v>
      </c>
      <c r="R200" s="167">
        <f>R198</f>
        <v>1</v>
      </c>
      <c r="S200" s="147">
        <f>O200*Q200*R200</f>
        <v>3435973.8368000002</v>
      </c>
      <c r="T200" s="822" t="s">
        <v>696</v>
      </c>
      <c r="U200" s="827">
        <v>1</v>
      </c>
      <c r="V200" s="369">
        <f t="shared" ref="V200" si="79">S200*U200</f>
        <v>3435973.8368000002</v>
      </c>
      <c r="W200" s="823">
        <f>N200*U200</f>
        <v>0.01</v>
      </c>
      <c r="X200" s="369" t="s">
        <v>2</v>
      </c>
      <c r="Y200" s="824" t="s">
        <v>154</v>
      </c>
      <c r="Z200" s="786">
        <v>5</v>
      </c>
      <c r="AA200" s="694"/>
      <c r="AF200" s="665">
        <f>V200</f>
        <v>3435973.8368000002</v>
      </c>
      <c r="AI200" s="825"/>
      <c r="AJ200" s="696"/>
    </row>
    <row r="201" spans="2:37" x14ac:dyDescent="0.3">
      <c r="B201" s="690"/>
      <c r="C201" s="691"/>
      <c r="D201" s="691"/>
      <c r="I201" s="753"/>
      <c r="J201" s="369"/>
      <c r="K201" s="753"/>
      <c r="L201" s="692"/>
      <c r="M201" s="693"/>
      <c r="N201" s="167"/>
      <c r="O201" s="369"/>
      <c r="P201" s="367"/>
      <c r="Q201" s="821"/>
      <c r="R201" s="167"/>
      <c r="S201" s="369"/>
      <c r="T201" s="822"/>
      <c r="U201" s="167"/>
      <c r="V201" s="369"/>
      <c r="W201" s="823"/>
      <c r="X201" s="369"/>
      <c r="Y201" s="840"/>
      <c r="Z201" s="786"/>
      <c r="AA201" s="694"/>
      <c r="AI201" s="825"/>
      <c r="AJ201" s="696"/>
    </row>
    <row r="202" spans="2:37" ht="17.399999999999999" thickBot="1" x14ac:dyDescent="0.45">
      <c r="B202" s="690"/>
      <c r="C202" s="691"/>
      <c r="D202" s="691"/>
      <c r="I202" s="753"/>
      <c r="J202" s="369">
        <f>J200</f>
        <v>21474836.48</v>
      </c>
      <c r="K202" s="753"/>
      <c r="L202" s="692" t="s">
        <v>697</v>
      </c>
      <c r="M202" s="693">
        <f>Z202</f>
        <v>32</v>
      </c>
      <c r="N202" s="828">
        <v>2.2499999999999999E-2</v>
      </c>
      <c r="O202" s="369">
        <f>J202*N202</f>
        <v>483183.82079999999</v>
      </c>
      <c r="P202" s="367"/>
      <c r="Q202" s="821">
        <f>Q200</f>
        <v>16</v>
      </c>
      <c r="R202" s="167">
        <f>R200</f>
        <v>1</v>
      </c>
      <c r="S202" s="147">
        <f>O202*Q202*R202</f>
        <v>7730941.1327999998</v>
      </c>
      <c r="T202" s="822" t="s">
        <v>5</v>
      </c>
      <c r="U202" s="401">
        <v>1</v>
      </c>
      <c r="V202" s="369">
        <f t="shared" ref="V202" si="80">S202*U202</f>
        <v>7730941.1327999998</v>
      </c>
      <c r="W202" s="823">
        <f>N202*U202</f>
        <v>2.2499999999999999E-2</v>
      </c>
      <c r="X202" s="369" t="s">
        <v>2</v>
      </c>
      <c r="Y202" s="369" t="s">
        <v>5</v>
      </c>
      <c r="Z202" s="786">
        <v>32</v>
      </c>
      <c r="AA202" s="694"/>
      <c r="AF202" s="665">
        <f>V202</f>
        <v>7730941.1327999998</v>
      </c>
      <c r="AI202" s="825"/>
      <c r="AJ202" s="696"/>
    </row>
    <row r="203" spans="2:37" ht="16.8" x14ac:dyDescent="0.4">
      <c r="B203" s="690"/>
      <c r="C203" s="691"/>
      <c r="D203" s="691"/>
      <c r="I203" s="753"/>
      <c r="J203" s="369"/>
      <c r="K203" s="753"/>
      <c r="L203" s="692"/>
      <c r="M203" s="693"/>
      <c r="N203" s="845"/>
      <c r="O203" s="369"/>
      <c r="P203" s="367"/>
      <c r="Q203" s="821"/>
      <c r="R203" s="167"/>
      <c r="S203" s="147"/>
      <c r="T203" s="822"/>
      <c r="U203" s="167"/>
      <c r="V203" s="369"/>
      <c r="W203" s="823"/>
      <c r="X203" s="369"/>
      <c r="Y203" s="369"/>
      <c r="Z203" s="786"/>
      <c r="AA203" s="694"/>
      <c r="AI203" s="825"/>
      <c r="AJ203" s="696"/>
    </row>
    <row r="204" spans="2:37" x14ac:dyDescent="0.3">
      <c r="B204" s="690"/>
      <c r="C204" s="691"/>
      <c r="D204" s="691"/>
      <c r="I204" s="753"/>
      <c r="J204" s="369"/>
      <c r="K204" s="753"/>
      <c r="L204" s="692"/>
      <c r="M204" s="693"/>
      <c r="N204" s="167"/>
      <c r="O204" s="369"/>
      <c r="P204" s="367"/>
      <c r="Q204" s="367"/>
      <c r="R204" s="167"/>
      <c r="S204" s="369"/>
      <c r="T204" s="822"/>
      <c r="U204" s="167"/>
      <c r="V204" s="369"/>
      <c r="W204" s="823"/>
      <c r="X204" s="369"/>
      <c r="Y204" s="369"/>
      <c r="Z204" s="786"/>
      <c r="AA204" s="830" t="s">
        <v>649</v>
      </c>
      <c r="AB204" s="831"/>
      <c r="AC204" s="832" t="s">
        <v>633</v>
      </c>
      <c r="AD204" s="832" t="s">
        <v>634</v>
      </c>
      <c r="AE204" s="832" t="s">
        <v>635</v>
      </c>
      <c r="AF204" s="832" t="s">
        <v>636</v>
      </c>
      <c r="AG204" s="832" t="s">
        <v>637</v>
      </c>
      <c r="AH204" s="832" t="s">
        <v>5</v>
      </c>
      <c r="AI204" s="825"/>
      <c r="AJ204" s="846" t="s">
        <v>698</v>
      </c>
      <c r="AK204" s="847"/>
    </row>
    <row r="205" spans="2:37" ht="19.2" thickBot="1" x14ac:dyDescent="0.5">
      <c r="B205" s="690"/>
      <c r="C205" s="691"/>
      <c r="D205" s="691"/>
      <c r="I205" s="753"/>
      <c r="J205" s="369"/>
      <c r="K205" s="753"/>
      <c r="L205" s="692"/>
      <c r="M205" s="693"/>
      <c r="N205" s="848">
        <f>N115+N122+N142+N144+N126+N128+N132+N140+N146+N156+N158+N148+N150+N152+N154+N164+N167+N179+N160+N162+N192+N194+N196+N198+N200+N202</f>
        <v>1.0000000000000002</v>
      </c>
      <c r="O205" s="750">
        <f>SUM(O114:O204)</f>
        <v>21474836.479999997</v>
      </c>
      <c r="P205" s="367"/>
      <c r="Q205" s="367"/>
      <c r="R205" s="167"/>
      <c r="S205" s="849">
        <f>S115+S122+S142+S144+S126+S128+S132+S140+S146+S156+S158+S148+S150+S152+S154+S164+S167+S179+S160+S162+S192+S194+S196+S198+S200+S202</f>
        <v>343597383.67999995</v>
      </c>
      <c r="T205" s="822"/>
      <c r="U205" s="167"/>
      <c r="V205" s="750">
        <f>SUM(V114:V204)</f>
        <v>343597383.67999995</v>
      </c>
      <c r="W205" s="850">
        <f>SUM(W114:W204)</f>
        <v>1.0000000000000004</v>
      </c>
      <c r="X205" s="369"/>
      <c r="Y205" s="369"/>
      <c r="Z205" s="786"/>
      <c r="AA205" s="694"/>
      <c r="AB205" s="16"/>
      <c r="AC205" s="43">
        <v>1</v>
      </c>
      <c r="AD205" s="43">
        <v>0.75</v>
      </c>
      <c r="AE205" s="43">
        <v>0.5</v>
      </c>
      <c r="AF205" s="43">
        <v>0.25</v>
      </c>
      <c r="AG205" s="43">
        <v>0</v>
      </c>
      <c r="AH205" s="43">
        <v>0.5</v>
      </c>
      <c r="AI205" s="825"/>
      <c r="AJ205" s="846"/>
      <c r="AK205" s="847"/>
    </row>
    <row r="206" spans="2:37" x14ac:dyDescent="0.3">
      <c r="B206" s="690"/>
      <c r="C206" s="691"/>
      <c r="D206" s="691"/>
      <c r="I206" s="753"/>
      <c r="J206" s="369"/>
      <c r="K206" s="753"/>
      <c r="L206" s="692"/>
      <c r="M206" s="693"/>
      <c r="N206" s="167">
        <f>N115+N122+N126+N128+N132+N140+N142+N144+N146+N148+N150+N152+N154+N156+N158+N160+N162+N164+N167+N179+N192+N194+N196+N198+N200+N202</f>
        <v>1.0000000000000002</v>
      </c>
      <c r="O206" s="369"/>
      <c r="P206" s="367"/>
      <c r="Q206" s="367"/>
      <c r="R206" s="167"/>
      <c r="S206" s="369">
        <f>Q200</f>
        <v>16</v>
      </c>
      <c r="T206" s="822"/>
      <c r="U206" s="167"/>
      <c r="V206" s="369"/>
      <c r="W206" s="823"/>
      <c r="X206" s="369"/>
      <c r="Y206" s="369"/>
      <c r="Z206" s="786"/>
      <c r="AA206" s="694" t="s">
        <v>699</v>
      </c>
      <c r="AB206" s="25"/>
      <c r="AC206" s="852">
        <f t="shared" ref="AC206:AH206" si="81">SUM(AC115:AC204)</f>
        <v>123695058.12479998</v>
      </c>
      <c r="AD206" s="852">
        <f t="shared" si="81"/>
        <v>32641751.449600004</v>
      </c>
      <c r="AE206" s="852">
        <f t="shared" si="81"/>
        <v>127388729.99936002</v>
      </c>
      <c r="AF206" s="852">
        <f t="shared" si="81"/>
        <v>26628797.235200003</v>
      </c>
      <c r="AG206" s="852">
        <f t="shared" si="81"/>
        <v>17781164.605440002</v>
      </c>
      <c r="AH206" s="852">
        <f t="shared" si="81"/>
        <v>17609365.913600001</v>
      </c>
      <c r="AI206" s="825"/>
      <c r="AJ206" s="846" t="s">
        <v>700</v>
      </c>
      <c r="AK206" s="847"/>
    </row>
    <row r="207" spans="2:37" x14ac:dyDescent="0.3">
      <c r="B207" s="690"/>
      <c r="C207" s="691"/>
      <c r="D207" s="691"/>
      <c r="L207" s="692"/>
      <c r="M207" s="693"/>
      <c r="P207" s="788"/>
      <c r="Q207" s="788"/>
      <c r="S207" s="16">
        <f>S205/S206</f>
        <v>21474836.479999997</v>
      </c>
      <c r="Z207" s="786"/>
      <c r="AA207" s="694" t="s">
        <v>701</v>
      </c>
      <c r="AC207" s="665">
        <f>AC205*AC206</f>
        <v>123695058.12479998</v>
      </c>
      <c r="AD207" s="665">
        <f t="shared" ref="AD207:AH207" si="82">AD205*AD206</f>
        <v>24481313.587200001</v>
      </c>
      <c r="AE207" s="665">
        <f t="shared" si="82"/>
        <v>63694364.999680012</v>
      </c>
      <c r="AF207" s="665">
        <f t="shared" si="82"/>
        <v>6657199.3088000007</v>
      </c>
      <c r="AG207" s="665">
        <f t="shared" si="82"/>
        <v>0</v>
      </c>
      <c r="AH207" s="665">
        <f t="shared" si="82"/>
        <v>8804682.9568000007</v>
      </c>
      <c r="AI207" s="825">
        <f>SUM(AC207:AH207)</f>
        <v>227332618.97728002</v>
      </c>
      <c r="AJ207" s="846" t="s">
        <v>702</v>
      </c>
      <c r="AK207" s="847"/>
    </row>
    <row r="208" spans="2:37" x14ac:dyDescent="0.3">
      <c r="J208" s="16">
        <f>J202</f>
        <v>21474836.48</v>
      </c>
      <c r="L208" s="692"/>
      <c r="M208" s="693"/>
      <c r="P208" s="788"/>
      <c r="Q208" s="788"/>
      <c r="Z208" s="786"/>
      <c r="AA208" s="694" t="s">
        <v>703</v>
      </c>
      <c r="AI208" s="825">
        <f>G36</f>
        <v>16</v>
      </c>
      <c r="AJ208" s="846" t="s">
        <v>704</v>
      </c>
      <c r="AK208" s="847"/>
    </row>
    <row r="209" spans="1:37" x14ac:dyDescent="0.3">
      <c r="L209" s="853"/>
      <c r="M209" s="693"/>
      <c r="P209" s="788"/>
      <c r="Q209" s="788"/>
      <c r="Z209" s="793"/>
      <c r="AA209" s="694" t="s">
        <v>705</v>
      </c>
      <c r="AI209" s="854">
        <f>AI207/AI208</f>
        <v>14208288.686080001</v>
      </c>
      <c r="AJ209" s="846" t="s">
        <v>706</v>
      </c>
      <c r="AK209" s="847"/>
    </row>
    <row r="210" spans="1:37" x14ac:dyDescent="0.3">
      <c r="L210" s="757"/>
      <c r="M210" s="693"/>
      <c r="P210" s="788"/>
      <c r="Q210" s="788"/>
      <c r="Z210" s="730"/>
      <c r="AA210" s="694" t="s">
        <v>707</v>
      </c>
      <c r="AI210" s="854">
        <f>J114</f>
        <v>21474836.48</v>
      </c>
      <c r="AJ210" s="846" t="s">
        <v>708</v>
      </c>
      <c r="AK210" s="847"/>
    </row>
    <row r="211" spans="1:37" x14ac:dyDescent="0.3">
      <c r="L211" s="757"/>
      <c r="M211" s="693"/>
      <c r="P211" s="788"/>
      <c r="Q211" s="788"/>
      <c r="Z211" s="730"/>
      <c r="AA211" s="694"/>
      <c r="AH211" s="665" t="s">
        <v>709</v>
      </c>
      <c r="AI211" s="855">
        <f>AI209/AI210</f>
        <v>0.66162500000000002</v>
      </c>
      <c r="AJ211" s="856" t="s">
        <v>710</v>
      </c>
      <c r="AK211" s="857"/>
    </row>
    <row r="212" spans="1:37" x14ac:dyDescent="0.3">
      <c r="L212" s="757"/>
      <c r="M212" s="693"/>
      <c r="P212" s="788"/>
      <c r="Q212" s="788"/>
      <c r="Z212" s="730"/>
      <c r="AA212" s="694"/>
      <c r="AI212" s="858" t="s">
        <v>711</v>
      </c>
      <c r="AJ212" s="859"/>
      <c r="AK212" s="860"/>
    </row>
    <row r="213" spans="1:37" x14ac:dyDescent="0.3">
      <c r="A213" s="861"/>
      <c r="B213" s="861"/>
      <c r="C213" s="861"/>
      <c r="D213" s="861"/>
      <c r="E213" s="862"/>
      <c r="F213" s="861"/>
      <c r="G213" s="863"/>
      <c r="H213" s="861"/>
      <c r="I213" s="864"/>
      <c r="J213" s="861"/>
      <c r="K213" s="864"/>
      <c r="L213" s="865"/>
      <c r="M213" s="866"/>
      <c r="N213" s="867"/>
      <c r="O213" s="861"/>
      <c r="P213" s="861"/>
      <c r="Q213" s="861"/>
      <c r="R213" s="867"/>
      <c r="S213" s="861"/>
      <c r="T213" s="868"/>
      <c r="U213" s="867"/>
      <c r="V213" s="861"/>
      <c r="W213" s="869"/>
      <c r="X213" s="861"/>
      <c r="Y213" s="861"/>
      <c r="Z213" s="863"/>
      <c r="AA213" s="870"/>
      <c r="AB213" s="871"/>
      <c r="AC213" s="872"/>
      <c r="AD213" s="872"/>
      <c r="AE213" s="872"/>
      <c r="AF213" s="872"/>
      <c r="AG213" s="872"/>
      <c r="AH213" s="872"/>
      <c r="AI213" s="873"/>
      <c r="AJ213" s="874"/>
    </row>
    <row r="214" spans="1:37" x14ac:dyDescent="0.3">
      <c r="AJ214" s="696"/>
    </row>
    <row r="215" spans="1:37" x14ac:dyDescent="0.3">
      <c r="AI215" s="825"/>
      <c r="AJ215" s="696"/>
    </row>
    <row r="216" spans="1:37" x14ac:dyDescent="0.3">
      <c r="AI216" s="825"/>
      <c r="AJ216" s="696"/>
    </row>
    <row r="217" spans="1:37" x14ac:dyDescent="0.3">
      <c r="AI217" s="825"/>
      <c r="AJ217" s="696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38D24-3627-44A5-9774-FD7026F155E5}">
  <dimension ref="A1:BZ217"/>
  <sheetViews>
    <sheetView topLeftCell="Z193" workbookViewId="0">
      <selection activeCell="AI211" sqref="AI211"/>
    </sheetView>
  </sheetViews>
  <sheetFormatPr defaultRowHeight="15.6" x14ac:dyDescent="0.3"/>
  <cols>
    <col min="1" max="1" width="8.88671875" style="16"/>
    <col min="2" max="2" width="11.6640625" style="25" bestFit="1" customWidth="1"/>
    <col min="3" max="3" width="9.77734375" style="16" customWidth="1"/>
    <col min="4" max="4" width="22.6640625" style="16" bestFit="1" customWidth="1"/>
    <col min="5" max="5" width="7.33203125" style="660" customWidth="1"/>
    <col min="6" max="6" width="48.5546875" style="16" customWidth="1"/>
    <col min="7" max="7" width="9.44140625" style="71" bestFit="1" customWidth="1"/>
    <col min="8" max="8" width="25.5546875" style="16" bestFit="1" customWidth="1"/>
    <col min="9" max="9" width="8.33203125" style="7" customWidth="1"/>
    <col min="10" max="10" width="22.33203125" style="16" bestFit="1" customWidth="1"/>
    <col min="11" max="11" width="12.21875" style="7" bestFit="1" customWidth="1"/>
    <col min="12" max="12" width="57.44140625" style="661" customWidth="1"/>
    <col min="13" max="13" width="5.77734375" style="875" customWidth="1"/>
    <col min="14" max="14" width="14.77734375" style="43" bestFit="1" customWidth="1"/>
    <col min="15" max="15" width="18.6640625" style="16" bestFit="1" customWidth="1"/>
    <col min="16" max="16" width="8.33203125" style="16" bestFit="1" customWidth="1"/>
    <col min="17" max="17" width="12.109375" style="16" bestFit="1" customWidth="1"/>
    <col min="18" max="18" width="7.88671875" style="43" bestFit="1" customWidth="1"/>
    <col min="19" max="19" width="24.109375" style="16" bestFit="1" customWidth="1"/>
    <col min="20" max="20" width="28.109375" style="663" bestFit="1" customWidth="1"/>
    <col min="21" max="21" width="7.21875" style="43" bestFit="1" customWidth="1"/>
    <col min="22" max="22" width="18.6640625" style="16" bestFit="1" customWidth="1"/>
    <col min="23" max="23" width="9.77734375" style="44" bestFit="1" customWidth="1"/>
    <col min="24" max="24" width="3.33203125" style="16" bestFit="1" customWidth="1"/>
    <col min="25" max="25" width="42.88671875" style="16" bestFit="1" customWidth="1"/>
    <col min="26" max="26" width="8.44140625" style="71" bestFit="1" customWidth="1"/>
    <col min="27" max="27" width="24.33203125" style="876" bestFit="1" customWidth="1"/>
    <col min="28" max="28" width="5.88671875" style="665" bestFit="1" customWidth="1"/>
    <col min="29" max="29" width="17.5546875" style="665" bestFit="1" customWidth="1"/>
    <col min="30" max="30" width="16.33203125" style="665" bestFit="1" customWidth="1"/>
    <col min="31" max="32" width="17.5546875" style="665" bestFit="1" customWidth="1"/>
    <col min="33" max="33" width="19.33203125" style="665" bestFit="1" customWidth="1"/>
    <col min="34" max="34" width="17.5546875" style="665" bestFit="1" customWidth="1"/>
    <col min="35" max="35" width="18.6640625" style="16" bestFit="1" customWidth="1"/>
    <col min="36" max="36" width="24.21875" style="877" bestFit="1" customWidth="1"/>
    <col min="37" max="37" width="24.21875" style="668" customWidth="1"/>
    <col min="38" max="38" width="27.5546875" style="16" bestFit="1" customWidth="1"/>
    <col min="39" max="39" width="32" style="16" bestFit="1" customWidth="1"/>
    <col min="40" max="40" width="18.77734375" style="16" customWidth="1"/>
    <col min="41" max="41" width="19.109375" style="16" customWidth="1"/>
    <col min="42" max="45" width="9" style="16" bestFit="1" customWidth="1"/>
    <col min="46" max="46" width="9" style="23" bestFit="1" customWidth="1"/>
    <col min="47" max="53" width="9" style="16" bestFit="1" customWidth="1"/>
    <col min="54" max="54" width="9" style="23" bestFit="1" customWidth="1"/>
    <col min="55" max="61" width="9" style="16" bestFit="1" customWidth="1"/>
    <col min="62" max="62" width="9" style="23" bestFit="1" customWidth="1"/>
    <col min="63" max="69" width="9" style="16" bestFit="1" customWidth="1"/>
    <col min="70" max="70" width="8.88671875" style="25"/>
    <col min="71" max="75" width="8.88671875" style="16"/>
    <col min="76" max="76" width="14.21875" style="16" customWidth="1"/>
    <col min="77" max="77" width="15.88671875" style="16" customWidth="1"/>
    <col min="78" max="78" width="6" style="669" customWidth="1"/>
    <col min="79" max="16384" width="8.88671875" style="16"/>
  </cols>
  <sheetData>
    <row r="1" spans="1:78" x14ac:dyDescent="0.3">
      <c r="M1" s="662"/>
      <c r="AA1" s="664"/>
      <c r="AI1" s="666"/>
      <c r="AJ1" s="667"/>
    </row>
    <row r="2" spans="1:78" s="672" customFormat="1" ht="25.2" x14ac:dyDescent="0.6">
      <c r="A2" s="670"/>
      <c r="B2" s="671" t="s">
        <v>517</v>
      </c>
      <c r="E2" s="673"/>
      <c r="F2" s="674" t="s">
        <v>518</v>
      </c>
      <c r="G2" s="675"/>
      <c r="H2" s="676" t="s">
        <v>519</v>
      </c>
      <c r="I2" s="677"/>
      <c r="K2" s="678"/>
      <c r="L2" s="679" t="s">
        <v>520</v>
      </c>
      <c r="M2" s="680"/>
      <c r="N2" s="681" t="s">
        <v>521</v>
      </c>
      <c r="R2" s="682"/>
      <c r="T2" s="683"/>
      <c r="U2" s="682"/>
      <c r="W2" s="684"/>
      <c r="Z2" s="675"/>
      <c r="AA2" s="685"/>
      <c r="AB2" s="686"/>
      <c r="AC2" s="687"/>
      <c r="AD2" s="687"/>
      <c r="AE2" s="687"/>
      <c r="AF2" s="687"/>
      <c r="AG2" s="687"/>
      <c r="AH2" s="687"/>
      <c r="AJ2" s="275"/>
      <c r="AT2" s="688"/>
      <c r="BB2" s="688"/>
      <c r="BJ2" s="688"/>
      <c r="BZ2" s="689"/>
    </row>
    <row r="3" spans="1:78" x14ac:dyDescent="0.3">
      <c r="B3" s="690"/>
      <c r="C3" s="691"/>
      <c r="D3" s="691"/>
      <c r="L3" s="692"/>
      <c r="M3" s="693"/>
      <c r="AA3" s="694"/>
      <c r="AI3" s="695"/>
      <c r="AJ3" s="696"/>
    </row>
    <row r="4" spans="1:78" x14ac:dyDescent="0.3">
      <c r="B4" s="697">
        <v>1</v>
      </c>
      <c r="C4" s="698"/>
      <c r="D4" s="699" t="s">
        <v>522</v>
      </c>
      <c r="E4" s="673"/>
      <c r="F4" s="700" t="s">
        <v>523</v>
      </c>
      <c r="G4" s="675"/>
      <c r="H4" s="672" t="s">
        <v>524</v>
      </c>
      <c r="I4" s="677"/>
      <c r="J4" s="701" t="s">
        <v>525</v>
      </c>
      <c r="L4" s="692"/>
      <c r="M4" s="693"/>
      <c r="AA4" s="694"/>
      <c r="AI4" s="695"/>
      <c r="AJ4" s="696"/>
    </row>
    <row r="5" spans="1:78" x14ac:dyDescent="0.3">
      <c r="B5" s="697">
        <v>0.5</v>
      </c>
      <c r="C5" s="691"/>
      <c r="D5" s="147">
        <f>'[1]POP Dimensions'!L17</f>
        <v>2748779069.4400001</v>
      </c>
      <c r="E5" s="702"/>
      <c r="F5" s="43">
        <v>0.25</v>
      </c>
      <c r="G5" s="703"/>
      <c r="H5" s="147">
        <f>D5*F5</f>
        <v>687194767.36000001</v>
      </c>
      <c r="I5" s="704"/>
      <c r="J5" s="705">
        <f>'[3]POP Dimensions'!H15</f>
        <v>10737418.24</v>
      </c>
      <c r="L5" s="692"/>
      <c r="M5" s="693"/>
      <c r="AA5" s="694"/>
      <c r="AI5" s="695"/>
      <c r="AJ5" s="696"/>
    </row>
    <row r="6" spans="1:78" x14ac:dyDescent="0.3">
      <c r="B6" s="450">
        <v>0.25</v>
      </c>
      <c r="C6" s="691"/>
      <c r="D6" s="878">
        <v>128</v>
      </c>
      <c r="E6" s="707" t="s">
        <v>526</v>
      </c>
      <c r="F6" s="706"/>
      <c r="G6" s="703"/>
      <c r="H6" s="147"/>
      <c r="I6" s="704"/>
      <c r="J6" s="7">
        <f>H5/J5*2</f>
        <v>128</v>
      </c>
      <c r="L6" s="692"/>
      <c r="M6" s="693"/>
      <c r="AA6" s="694"/>
      <c r="AI6" s="695"/>
      <c r="AJ6" s="696"/>
    </row>
    <row r="7" spans="1:78" x14ac:dyDescent="0.3">
      <c r="B7" s="879">
        <f>B6/2</f>
        <v>0.125</v>
      </c>
      <c r="C7" s="708"/>
      <c r="D7" s="709" t="s">
        <v>527</v>
      </c>
      <c r="E7" s="710" t="s">
        <v>340</v>
      </c>
      <c r="F7" s="711" t="s">
        <v>528</v>
      </c>
      <c r="G7" s="710" t="s">
        <v>529</v>
      </c>
      <c r="H7" s="711" t="s">
        <v>530</v>
      </c>
      <c r="I7" s="712"/>
      <c r="J7" s="713" t="s">
        <v>531</v>
      </c>
      <c r="K7" s="714"/>
      <c r="L7" s="692"/>
      <c r="M7" s="693"/>
      <c r="AA7" s="694"/>
      <c r="AI7" s="695"/>
      <c r="AJ7" s="696"/>
    </row>
    <row r="8" spans="1:78" x14ac:dyDescent="0.3">
      <c r="B8" s="880">
        <v>6.25E-2</v>
      </c>
      <c r="C8" s="715"/>
      <c r="D8" s="691"/>
      <c r="E8" s="703" t="s">
        <v>532</v>
      </c>
      <c r="F8" s="716" t="s">
        <v>57</v>
      </c>
      <c r="G8" s="703"/>
      <c r="H8" s="716"/>
      <c r="I8" s="704"/>
      <c r="J8" s="147"/>
      <c r="K8" s="717"/>
      <c r="L8" s="718"/>
      <c r="M8" s="693"/>
      <c r="AA8" s="694"/>
      <c r="AI8" s="695"/>
      <c r="AJ8" s="696"/>
    </row>
    <row r="9" spans="1:78" x14ac:dyDescent="0.3">
      <c r="B9" s="450"/>
      <c r="C9" s="715"/>
      <c r="D9" s="691"/>
      <c r="E9" s="703" t="s">
        <v>533</v>
      </c>
      <c r="F9" s="716" t="s">
        <v>534</v>
      </c>
      <c r="G9" s="703"/>
      <c r="H9" s="716"/>
      <c r="I9" s="704"/>
      <c r="J9" s="147"/>
      <c r="K9" s="717"/>
      <c r="L9" s="718"/>
      <c r="M9" s="693"/>
      <c r="AA9" s="694"/>
      <c r="AI9" s="695"/>
      <c r="AJ9" s="696"/>
    </row>
    <row r="10" spans="1:78" x14ac:dyDescent="0.3">
      <c r="B10" s="881">
        <f>B8/2</f>
        <v>3.125E-2</v>
      </c>
      <c r="D10" s="691">
        <f>D5/D6</f>
        <v>21474836.48</v>
      </c>
      <c r="E10" s="719">
        <v>1</v>
      </c>
      <c r="F10" s="145" t="s">
        <v>535</v>
      </c>
      <c r="G10" s="720">
        <v>20</v>
      </c>
      <c r="H10" s="147">
        <f>D13*G10</f>
        <v>429496729.60000002</v>
      </c>
      <c r="I10" s="704">
        <v>80</v>
      </c>
      <c r="J10" s="16">
        <f t="shared" ref="J10:J25" si="0">G10*I10</f>
        <v>1600</v>
      </c>
      <c r="L10" s="692"/>
      <c r="M10" s="693"/>
      <c r="AA10" s="694"/>
      <c r="AI10" s="695"/>
      <c r="AJ10" s="696"/>
    </row>
    <row r="11" spans="1:78" x14ac:dyDescent="0.3">
      <c r="B11" s="880">
        <f>B10/2</f>
        <v>1.5625E-2</v>
      </c>
      <c r="C11" s="649"/>
      <c r="D11" s="691">
        <f>D10</f>
        <v>21474836.48</v>
      </c>
      <c r="E11" s="719">
        <v>2</v>
      </c>
      <c r="F11" s="145" t="s">
        <v>536</v>
      </c>
      <c r="G11" s="720">
        <v>8</v>
      </c>
      <c r="H11" s="147">
        <f>D14*G11</f>
        <v>171798691.84</v>
      </c>
      <c r="I11" s="704">
        <v>80</v>
      </c>
      <c r="J11" s="16">
        <f t="shared" si="0"/>
        <v>640</v>
      </c>
      <c r="L11" s="692"/>
      <c r="M11" s="693"/>
      <c r="AA11" s="694"/>
      <c r="AI11" s="695"/>
      <c r="AJ11" s="696"/>
    </row>
    <row r="12" spans="1:78" x14ac:dyDescent="0.3">
      <c r="B12" s="880">
        <f>B11/2</f>
        <v>7.8125E-3</v>
      </c>
      <c r="C12" s="691"/>
      <c r="D12" s="691">
        <f t="shared" ref="D12:D17" si="1">D11</f>
        <v>21474836.48</v>
      </c>
      <c r="E12" s="719">
        <v>3</v>
      </c>
      <c r="F12" s="145" t="s">
        <v>537</v>
      </c>
      <c r="G12" s="720">
        <v>4</v>
      </c>
      <c r="H12" s="147">
        <f>D15*G12</f>
        <v>85899345.920000002</v>
      </c>
      <c r="I12" s="704">
        <v>80</v>
      </c>
      <c r="J12" s="16">
        <f t="shared" si="0"/>
        <v>320</v>
      </c>
      <c r="L12" s="692"/>
      <c r="M12" s="693"/>
      <c r="AA12" s="694"/>
      <c r="AI12" s="695"/>
      <c r="AJ12" s="696"/>
    </row>
    <row r="13" spans="1:78" x14ac:dyDescent="0.3">
      <c r="D13" s="691">
        <f t="shared" si="1"/>
        <v>21474836.48</v>
      </c>
      <c r="E13" s="719">
        <v>4</v>
      </c>
      <c r="F13" s="145" t="s">
        <v>538</v>
      </c>
      <c r="G13" s="720">
        <v>16</v>
      </c>
      <c r="H13" s="147">
        <f>D22*G13</f>
        <v>343597383.68000001</v>
      </c>
      <c r="I13" s="704">
        <v>80</v>
      </c>
      <c r="J13" s="16">
        <f t="shared" si="0"/>
        <v>1280</v>
      </c>
      <c r="L13" s="692"/>
      <c r="M13" s="693"/>
      <c r="AA13" s="694"/>
      <c r="AI13" s="695"/>
      <c r="AJ13" s="696"/>
    </row>
    <row r="14" spans="1:78" x14ac:dyDescent="0.3">
      <c r="C14" s="691"/>
      <c r="D14" s="691">
        <f t="shared" si="1"/>
        <v>21474836.48</v>
      </c>
      <c r="E14" s="719">
        <v>5</v>
      </c>
      <c r="F14" s="721" t="s">
        <v>539</v>
      </c>
      <c r="G14" s="720">
        <v>4</v>
      </c>
      <c r="H14" s="147">
        <f>D19*G14</f>
        <v>85899345.920000002</v>
      </c>
      <c r="I14" s="704">
        <v>80</v>
      </c>
      <c r="J14" s="16">
        <f t="shared" si="0"/>
        <v>320</v>
      </c>
      <c r="L14" s="692"/>
      <c r="M14" s="693"/>
      <c r="AA14" s="694"/>
      <c r="AI14" s="695"/>
      <c r="AJ14" s="696"/>
    </row>
    <row r="15" spans="1:78" x14ac:dyDescent="0.3">
      <c r="B15" s="450"/>
      <c r="C15" s="649"/>
      <c r="D15" s="691">
        <f>D14</f>
        <v>21474836.48</v>
      </c>
      <c r="E15" s="719">
        <v>6</v>
      </c>
      <c r="F15" s="145" t="s">
        <v>540</v>
      </c>
      <c r="G15" s="720">
        <v>7</v>
      </c>
      <c r="H15" s="147">
        <f>D18*G15</f>
        <v>150323855.36000001</v>
      </c>
      <c r="I15" s="704">
        <v>80</v>
      </c>
      <c r="J15" s="16">
        <f t="shared" si="0"/>
        <v>560</v>
      </c>
      <c r="L15" s="692"/>
      <c r="M15" s="693"/>
      <c r="AA15" s="694"/>
      <c r="AI15" s="695"/>
      <c r="AJ15" s="696"/>
    </row>
    <row r="16" spans="1:78" x14ac:dyDescent="0.3">
      <c r="B16" s="450"/>
      <c r="C16" s="649"/>
      <c r="D16" s="691">
        <f t="shared" si="1"/>
        <v>21474836.48</v>
      </c>
      <c r="E16" s="719">
        <v>7</v>
      </c>
      <c r="F16" s="721" t="s">
        <v>541</v>
      </c>
      <c r="G16" s="720">
        <v>5</v>
      </c>
      <c r="H16" s="147">
        <f>D19*G16</f>
        <v>107374182.40000001</v>
      </c>
      <c r="I16" s="704">
        <v>80</v>
      </c>
      <c r="J16" s="16">
        <f t="shared" si="0"/>
        <v>400</v>
      </c>
      <c r="L16" s="692"/>
      <c r="M16" s="693"/>
      <c r="AA16" s="694"/>
      <c r="AI16" s="695"/>
      <c r="AJ16" s="696"/>
    </row>
    <row r="17" spans="3:36" x14ac:dyDescent="0.3">
      <c r="C17" s="665"/>
      <c r="D17" s="691">
        <f t="shared" si="1"/>
        <v>21474836.48</v>
      </c>
      <c r="E17" s="719">
        <v>8</v>
      </c>
      <c r="F17" s="721" t="s">
        <v>542</v>
      </c>
      <c r="G17" s="720">
        <v>4</v>
      </c>
      <c r="H17" s="147">
        <f>D20*G17</f>
        <v>85899345.920000002</v>
      </c>
      <c r="I17" s="704">
        <v>80</v>
      </c>
      <c r="J17" s="16">
        <f t="shared" si="0"/>
        <v>320</v>
      </c>
      <c r="L17" s="692"/>
      <c r="M17" s="693"/>
      <c r="AA17" s="694"/>
      <c r="AI17" s="695"/>
      <c r="AJ17" s="696"/>
    </row>
    <row r="18" spans="3:36" x14ac:dyDescent="0.3">
      <c r="D18" s="691">
        <f>D17</f>
        <v>21474836.48</v>
      </c>
      <c r="E18" s="719">
        <f>E17+1</f>
        <v>9</v>
      </c>
      <c r="F18" s="145" t="s">
        <v>543</v>
      </c>
      <c r="G18" s="720">
        <v>3</v>
      </c>
      <c r="H18" s="147">
        <f>D12*G18</f>
        <v>64424509.439999998</v>
      </c>
      <c r="I18" s="704">
        <v>80</v>
      </c>
      <c r="J18" s="16">
        <f t="shared" si="0"/>
        <v>240</v>
      </c>
      <c r="L18" s="692"/>
      <c r="M18" s="693"/>
      <c r="AA18" s="694"/>
      <c r="AI18" s="695"/>
      <c r="AJ18" s="696"/>
    </row>
    <row r="19" spans="3:36" x14ac:dyDescent="0.3">
      <c r="D19" s="691">
        <f>D18</f>
        <v>21474836.48</v>
      </c>
      <c r="E19" s="719">
        <f>E18+1</f>
        <v>10</v>
      </c>
      <c r="F19" s="145" t="s">
        <v>544</v>
      </c>
      <c r="G19" s="720">
        <v>11</v>
      </c>
      <c r="H19" s="147">
        <f>D19*G19</f>
        <v>236223201.28</v>
      </c>
      <c r="I19" s="704">
        <v>80</v>
      </c>
      <c r="J19" s="16">
        <f t="shared" si="0"/>
        <v>880</v>
      </c>
      <c r="L19" s="692"/>
      <c r="M19" s="693"/>
      <c r="AA19" s="694"/>
      <c r="AI19" s="695"/>
      <c r="AJ19" s="696"/>
    </row>
    <row r="20" spans="3:36" x14ac:dyDescent="0.3">
      <c r="D20" s="691">
        <f>D19</f>
        <v>21474836.48</v>
      </c>
      <c r="E20" s="719">
        <f>E19+1</f>
        <v>11</v>
      </c>
      <c r="F20" s="721" t="s">
        <v>545</v>
      </c>
      <c r="G20" s="720">
        <v>6</v>
      </c>
      <c r="H20" s="147">
        <f>D17*G20</f>
        <v>128849018.88</v>
      </c>
      <c r="I20" s="704">
        <v>80</v>
      </c>
      <c r="J20" s="16">
        <f t="shared" si="0"/>
        <v>480</v>
      </c>
      <c r="L20" s="692"/>
      <c r="M20" s="693"/>
      <c r="AA20" s="694"/>
      <c r="AI20" s="695"/>
      <c r="AJ20" s="696"/>
    </row>
    <row r="21" spans="3:36" x14ac:dyDescent="0.3">
      <c r="D21" s="691">
        <f t="shared" ref="D21:D24" si="2">D20</f>
        <v>21474836.48</v>
      </c>
      <c r="E21" s="719">
        <f t="shared" ref="E21:E24" si="3">E20+1</f>
        <v>12</v>
      </c>
      <c r="F21" s="145" t="s">
        <v>546</v>
      </c>
      <c r="G21" s="720">
        <v>6</v>
      </c>
      <c r="H21" s="147">
        <f>D25*G21</f>
        <v>128849018.88</v>
      </c>
      <c r="I21" s="704">
        <v>80</v>
      </c>
      <c r="J21" s="16">
        <f t="shared" si="0"/>
        <v>480</v>
      </c>
      <c r="L21" s="692"/>
      <c r="M21" s="693"/>
      <c r="AA21" s="694"/>
      <c r="AI21" s="695"/>
      <c r="AJ21" s="696"/>
    </row>
    <row r="22" spans="3:36" x14ac:dyDescent="0.3">
      <c r="D22" s="691">
        <f t="shared" si="2"/>
        <v>21474836.48</v>
      </c>
      <c r="E22" s="719">
        <f t="shared" si="3"/>
        <v>13</v>
      </c>
      <c r="F22" s="145" t="s">
        <v>547</v>
      </c>
      <c r="G22" s="720">
        <v>6</v>
      </c>
      <c r="H22" s="147">
        <f>D23*G22</f>
        <v>128849018.88</v>
      </c>
      <c r="I22" s="704">
        <v>80</v>
      </c>
      <c r="J22" s="16">
        <f t="shared" si="0"/>
        <v>480</v>
      </c>
      <c r="L22" s="692"/>
      <c r="M22" s="693"/>
      <c r="AA22" s="694"/>
      <c r="AI22" s="695"/>
      <c r="AJ22" s="696"/>
    </row>
    <row r="23" spans="3:36" x14ac:dyDescent="0.3">
      <c r="D23" s="691">
        <f t="shared" si="2"/>
        <v>21474836.48</v>
      </c>
      <c r="E23" s="719">
        <f t="shared" si="3"/>
        <v>14</v>
      </c>
      <c r="F23" s="721" t="s">
        <v>548</v>
      </c>
      <c r="G23" s="720">
        <v>4</v>
      </c>
      <c r="H23" s="147">
        <f>D15*G23</f>
        <v>85899345.920000002</v>
      </c>
      <c r="I23" s="704">
        <v>80</v>
      </c>
      <c r="J23" s="16">
        <f t="shared" si="0"/>
        <v>320</v>
      </c>
      <c r="L23" s="692"/>
      <c r="M23" s="693"/>
      <c r="AA23" s="694"/>
      <c r="AI23" s="695"/>
      <c r="AJ23" s="696"/>
    </row>
    <row r="24" spans="3:36" x14ac:dyDescent="0.3">
      <c r="D24" s="691">
        <f t="shared" si="2"/>
        <v>21474836.48</v>
      </c>
      <c r="E24" s="719">
        <f t="shared" si="3"/>
        <v>15</v>
      </c>
      <c r="F24" s="145" t="s">
        <v>549</v>
      </c>
      <c r="G24" s="720">
        <v>8</v>
      </c>
      <c r="H24" s="147">
        <f>D24*G24</f>
        <v>171798691.84</v>
      </c>
      <c r="I24" s="704">
        <v>80</v>
      </c>
      <c r="J24" s="16">
        <f t="shared" si="0"/>
        <v>640</v>
      </c>
      <c r="L24" s="692"/>
      <c r="M24" s="693"/>
      <c r="AA24" s="694"/>
      <c r="AI24" s="695"/>
      <c r="AJ24" s="696"/>
    </row>
    <row r="25" spans="3:36" x14ac:dyDescent="0.3">
      <c r="D25" s="147">
        <f>D24</f>
        <v>21474836.48</v>
      </c>
      <c r="E25" s="719">
        <f>E24+1</f>
        <v>16</v>
      </c>
      <c r="F25" s="145" t="s">
        <v>550</v>
      </c>
      <c r="G25" s="720">
        <v>16</v>
      </c>
      <c r="H25" s="147">
        <f>D25*G25</f>
        <v>343597383.68000001</v>
      </c>
      <c r="I25" s="704">
        <v>80</v>
      </c>
      <c r="J25" s="16">
        <f t="shared" si="0"/>
        <v>1280</v>
      </c>
      <c r="L25" s="692"/>
      <c r="M25" s="693"/>
      <c r="AA25" s="694"/>
      <c r="AI25" s="695"/>
      <c r="AJ25" s="696"/>
    </row>
    <row r="26" spans="3:36" x14ac:dyDescent="0.3">
      <c r="C26" s="722"/>
      <c r="D26" s="723"/>
      <c r="E26" s="724"/>
      <c r="F26" s="725" t="s">
        <v>551</v>
      </c>
      <c r="G26" s="726">
        <f>SUM(G6:G25)</f>
        <v>128</v>
      </c>
      <c r="H26" s="723">
        <f>SUM(H6:H25)</f>
        <v>2748779069.4400005</v>
      </c>
      <c r="I26" s="727"/>
      <c r="J26" s="723"/>
      <c r="K26" s="728">
        <f>SUM(J10:J25)</f>
        <v>10240</v>
      </c>
      <c r="L26" s="692"/>
      <c r="M26" s="693"/>
      <c r="AA26" s="694"/>
      <c r="AI26" s="695"/>
      <c r="AJ26" s="696"/>
    </row>
    <row r="27" spans="3:36" x14ac:dyDescent="0.3">
      <c r="F27" s="729" t="s">
        <v>552</v>
      </c>
      <c r="G27" s="730">
        <v>128</v>
      </c>
      <c r="K27" s="7">
        <v>4</v>
      </c>
      <c r="L27" s="692"/>
      <c r="M27" s="693"/>
      <c r="AA27" s="694"/>
      <c r="AI27" s="695"/>
      <c r="AJ27" s="696"/>
    </row>
    <row r="28" spans="3:36" x14ac:dyDescent="0.3">
      <c r="G28" s="731"/>
      <c r="H28" s="722" t="s">
        <v>553</v>
      </c>
      <c r="I28" s="727"/>
      <c r="J28" s="723"/>
      <c r="K28" s="727">
        <f>+K43+K55</f>
        <v>1920</v>
      </c>
      <c r="L28" s="692"/>
      <c r="M28" s="693"/>
      <c r="AA28" s="694"/>
      <c r="AI28" s="695"/>
      <c r="AJ28" s="696"/>
    </row>
    <row r="29" spans="3:36" x14ac:dyDescent="0.3">
      <c r="L29" s="692"/>
      <c r="M29" s="693"/>
      <c r="AA29" s="694"/>
      <c r="AI29" s="695"/>
      <c r="AJ29" s="696"/>
    </row>
    <row r="30" spans="3:36" x14ac:dyDescent="0.3">
      <c r="C30" s="25"/>
      <c r="D30" s="25" t="s">
        <v>554</v>
      </c>
      <c r="L30" s="692"/>
      <c r="M30" s="693"/>
      <c r="AA30" s="694"/>
      <c r="AI30" s="695"/>
      <c r="AJ30" s="696"/>
    </row>
    <row r="31" spans="3:36" x14ac:dyDescent="0.3">
      <c r="D31" s="16">
        <f>D111/2</f>
        <v>1374389534.72</v>
      </c>
      <c r="F31" s="16" t="s">
        <v>555</v>
      </c>
      <c r="L31" s="692"/>
      <c r="M31" s="693"/>
      <c r="AA31" s="694"/>
      <c r="AI31" s="695"/>
      <c r="AJ31" s="696"/>
    </row>
    <row r="32" spans="3:36" x14ac:dyDescent="0.3">
      <c r="D32" s="732">
        <v>64</v>
      </c>
      <c r="E32" s="707" t="s">
        <v>556</v>
      </c>
      <c r="F32" s="706"/>
      <c r="L32" s="692"/>
      <c r="M32" s="693"/>
      <c r="AA32" s="694"/>
      <c r="AI32" s="695"/>
      <c r="AJ32" s="696"/>
    </row>
    <row r="33" spans="3:36" x14ac:dyDescent="0.3">
      <c r="D33" s="16">
        <f>D31/D32</f>
        <v>21474836.48</v>
      </c>
      <c r="E33" s="733">
        <v>17</v>
      </c>
      <c r="F33" s="721" t="s">
        <v>557</v>
      </c>
      <c r="G33" s="734">
        <v>6</v>
      </c>
      <c r="H33" s="16">
        <f>D33*G33</f>
        <v>128849018.88</v>
      </c>
      <c r="I33" s="704">
        <v>80</v>
      </c>
      <c r="J33" s="16">
        <f t="shared" ref="J33:J40" si="4">G33*I33</f>
        <v>480</v>
      </c>
      <c r="L33" s="692"/>
      <c r="M33" s="693"/>
      <c r="AA33" s="694"/>
      <c r="AI33" s="695"/>
      <c r="AJ33" s="696"/>
    </row>
    <row r="34" spans="3:36" x14ac:dyDescent="0.3">
      <c r="D34" s="16">
        <f>D33</f>
        <v>21474836.48</v>
      </c>
      <c r="E34" s="733">
        <f>E33+1</f>
        <v>18</v>
      </c>
      <c r="F34" s="721" t="s">
        <v>558</v>
      </c>
      <c r="G34" s="734">
        <v>16</v>
      </c>
      <c r="H34" s="16">
        <f t="shared" ref="H34:H40" si="5">D34*G34</f>
        <v>343597383.68000001</v>
      </c>
      <c r="I34" s="704">
        <v>80</v>
      </c>
      <c r="J34" s="16">
        <f t="shared" si="4"/>
        <v>1280</v>
      </c>
      <c r="L34" s="692"/>
      <c r="M34" s="693"/>
      <c r="AA34" s="694"/>
      <c r="AI34" s="695"/>
      <c r="AJ34" s="696"/>
    </row>
    <row r="35" spans="3:36" x14ac:dyDescent="0.3">
      <c r="D35" s="16">
        <f t="shared" ref="D35:D40" si="6">D34</f>
        <v>21474836.48</v>
      </c>
      <c r="E35" s="733">
        <f t="shared" ref="E35:E40" si="7">E34+1</f>
        <v>19</v>
      </c>
      <c r="F35" s="721" t="s">
        <v>559</v>
      </c>
      <c r="G35" s="734">
        <v>8</v>
      </c>
      <c r="H35" s="16">
        <f t="shared" si="5"/>
        <v>171798691.84</v>
      </c>
      <c r="I35" s="704">
        <v>80</v>
      </c>
      <c r="J35" s="16">
        <f t="shared" si="4"/>
        <v>640</v>
      </c>
      <c r="L35" s="692"/>
      <c r="M35" s="693"/>
      <c r="AA35" s="694"/>
      <c r="AI35" s="695"/>
      <c r="AJ35" s="696"/>
    </row>
    <row r="36" spans="3:36" x14ac:dyDescent="0.3">
      <c r="D36" s="16">
        <f t="shared" si="6"/>
        <v>21474836.48</v>
      </c>
      <c r="E36" s="733">
        <f t="shared" si="7"/>
        <v>20</v>
      </c>
      <c r="F36" s="145" t="s">
        <v>560</v>
      </c>
      <c r="G36" s="734">
        <v>16</v>
      </c>
      <c r="H36" s="16">
        <f t="shared" si="5"/>
        <v>343597383.68000001</v>
      </c>
      <c r="I36" s="704">
        <v>80</v>
      </c>
      <c r="J36" s="16">
        <f t="shared" si="4"/>
        <v>1280</v>
      </c>
      <c r="L36" s="692"/>
      <c r="M36" s="693"/>
      <c r="AA36" s="694"/>
      <c r="AI36" s="695"/>
      <c r="AJ36" s="696"/>
    </row>
    <row r="37" spans="3:36" x14ac:dyDescent="0.3">
      <c r="D37" s="16">
        <f t="shared" si="6"/>
        <v>21474836.48</v>
      </c>
      <c r="E37" s="733">
        <f t="shared" si="7"/>
        <v>21</v>
      </c>
      <c r="F37" s="721" t="s">
        <v>561</v>
      </c>
      <c r="G37" s="734">
        <v>3</v>
      </c>
      <c r="H37" s="16">
        <f t="shared" si="5"/>
        <v>64424509.439999998</v>
      </c>
      <c r="I37" s="704">
        <v>80</v>
      </c>
      <c r="J37" s="16">
        <f t="shared" si="4"/>
        <v>240</v>
      </c>
      <c r="L37" s="692"/>
      <c r="M37" s="693"/>
      <c r="AA37" s="694"/>
      <c r="AI37" s="695"/>
      <c r="AJ37" s="696"/>
    </row>
    <row r="38" spans="3:36" x14ac:dyDescent="0.3">
      <c r="D38" s="16">
        <f t="shared" si="6"/>
        <v>21474836.48</v>
      </c>
      <c r="E38" s="733">
        <f t="shared" si="7"/>
        <v>22</v>
      </c>
      <c r="F38" s="721" t="s">
        <v>562</v>
      </c>
      <c r="G38" s="734">
        <v>5</v>
      </c>
      <c r="H38" s="16">
        <f t="shared" si="5"/>
        <v>107374182.40000001</v>
      </c>
      <c r="I38" s="704">
        <v>80</v>
      </c>
      <c r="J38" s="16">
        <f t="shared" si="4"/>
        <v>400</v>
      </c>
      <c r="L38" s="692"/>
      <c r="M38" s="693"/>
      <c r="AA38" s="694"/>
      <c r="AI38" s="695"/>
      <c r="AJ38" s="696"/>
    </row>
    <row r="39" spans="3:36" x14ac:dyDescent="0.3">
      <c r="D39" s="16">
        <f t="shared" si="6"/>
        <v>21474836.48</v>
      </c>
      <c r="E39" s="733">
        <f t="shared" si="7"/>
        <v>23</v>
      </c>
      <c r="F39" s="721" t="s">
        <v>563</v>
      </c>
      <c r="G39" s="734">
        <v>7</v>
      </c>
      <c r="H39" s="16">
        <f t="shared" si="5"/>
        <v>150323855.36000001</v>
      </c>
      <c r="I39" s="704">
        <v>80</v>
      </c>
      <c r="J39" s="16">
        <f t="shared" si="4"/>
        <v>560</v>
      </c>
      <c r="L39" s="692"/>
      <c r="M39" s="693"/>
      <c r="AA39" s="694"/>
      <c r="AI39" s="695"/>
      <c r="AJ39" s="696"/>
    </row>
    <row r="40" spans="3:36" x14ac:dyDescent="0.3">
      <c r="D40" s="16">
        <f t="shared" si="6"/>
        <v>21474836.48</v>
      </c>
      <c r="E40" s="733">
        <f t="shared" si="7"/>
        <v>24</v>
      </c>
      <c r="F40" s="721" t="s">
        <v>564</v>
      </c>
      <c r="G40" s="734">
        <v>3</v>
      </c>
      <c r="H40" s="16">
        <f t="shared" si="5"/>
        <v>64424509.439999998</v>
      </c>
      <c r="I40" s="704">
        <v>80</v>
      </c>
      <c r="J40" s="16">
        <f t="shared" si="4"/>
        <v>240</v>
      </c>
      <c r="L40" s="692"/>
      <c r="M40" s="693"/>
      <c r="AA40" s="694"/>
      <c r="AI40" s="695"/>
      <c r="AJ40" s="696"/>
    </row>
    <row r="41" spans="3:36" x14ac:dyDescent="0.3">
      <c r="C41" s="723"/>
      <c r="D41" s="723"/>
      <c r="E41" s="724"/>
      <c r="F41" s="725" t="s">
        <v>551</v>
      </c>
      <c r="G41" s="726">
        <f>SUM(G33:G40)</f>
        <v>64</v>
      </c>
      <c r="H41" s="723">
        <f>SUM(H33:H40)</f>
        <v>1374389534.7200003</v>
      </c>
      <c r="I41" s="727"/>
      <c r="J41" s="735"/>
      <c r="K41" s="727">
        <f>SUM(J33:J40)</f>
        <v>5120</v>
      </c>
      <c r="L41" s="692"/>
      <c r="M41" s="693"/>
      <c r="AA41" s="694"/>
      <c r="AI41" s="695"/>
      <c r="AJ41" s="696"/>
    </row>
    <row r="42" spans="3:36" x14ac:dyDescent="0.3">
      <c r="F42" s="729" t="s">
        <v>552</v>
      </c>
      <c r="G42" s="730">
        <v>64</v>
      </c>
      <c r="K42" s="7">
        <v>4</v>
      </c>
      <c r="L42" s="692"/>
      <c r="M42" s="693"/>
      <c r="AA42" s="694"/>
      <c r="AI42" s="695"/>
      <c r="AJ42" s="696"/>
    </row>
    <row r="43" spans="3:36" x14ac:dyDescent="0.3">
      <c r="G43" s="731"/>
      <c r="H43" s="722" t="s">
        <v>553</v>
      </c>
      <c r="I43" s="727"/>
      <c r="J43" s="723"/>
      <c r="K43" s="727">
        <f>K41/4</f>
        <v>1280</v>
      </c>
      <c r="L43" s="692"/>
      <c r="M43" s="693"/>
      <c r="AA43" s="694"/>
      <c r="AI43" s="695"/>
      <c r="AJ43" s="696"/>
    </row>
    <row r="44" spans="3:36" x14ac:dyDescent="0.3">
      <c r="E44" s="7"/>
      <c r="L44" s="692"/>
      <c r="M44" s="693"/>
      <c r="AA44" s="694"/>
      <c r="AI44" s="695"/>
      <c r="AJ44" s="696"/>
    </row>
    <row r="45" spans="3:36" x14ac:dyDescent="0.3">
      <c r="L45" s="692"/>
      <c r="M45" s="693"/>
      <c r="AA45" s="694"/>
      <c r="AI45" s="695"/>
      <c r="AJ45" s="696"/>
    </row>
    <row r="46" spans="3:36" x14ac:dyDescent="0.3">
      <c r="C46" s="25"/>
      <c r="D46" s="25" t="s">
        <v>565</v>
      </c>
      <c r="L46" s="692"/>
      <c r="M46" s="693"/>
      <c r="AA46" s="694"/>
      <c r="AI46" s="695"/>
      <c r="AJ46" s="696"/>
    </row>
    <row r="47" spans="3:36" x14ac:dyDescent="0.3">
      <c r="D47" s="16">
        <f>D111/4</f>
        <v>687194767.36000001</v>
      </c>
      <c r="L47" s="692"/>
      <c r="M47" s="693"/>
      <c r="AA47" s="694"/>
      <c r="AI47" s="695"/>
      <c r="AJ47" s="696"/>
    </row>
    <row r="48" spans="3:36" x14ac:dyDescent="0.3">
      <c r="D48" s="732">
        <v>32</v>
      </c>
      <c r="E48" s="707" t="s">
        <v>556</v>
      </c>
      <c r="F48" s="706"/>
      <c r="L48" s="692"/>
      <c r="M48" s="693"/>
      <c r="AA48" s="694"/>
      <c r="AI48" s="695"/>
      <c r="AJ48" s="696"/>
    </row>
    <row r="49" spans="3:36" x14ac:dyDescent="0.3">
      <c r="D49" s="16">
        <f>D47/D48</f>
        <v>21474836.48</v>
      </c>
      <c r="E49" s="736">
        <f>E40+1</f>
        <v>25</v>
      </c>
      <c r="F49" s="721" t="s">
        <v>566</v>
      </c>
      <c r="G49" s="734">
        <v>8</v>
      </c>
      <c r="H49" s="16">
        <f t="shared" ref="H49:H52" si="8">D49*G49</f>
        <v>171798691.84</v>
      </c>
      <c r="I49" s="704">
        <v>80</v>
      </c>
      <c r="J49" s="16">
        <f t="shared" ref="J49:J52" si="9">G49*I49</f>
        <v>640</v>
      </c>
      <c r="L49" s="692"/>
      <c r="M49" s="693"/>
      <c r="AA49" s="694"/>
      <c r="AI49" s="695"/>
      <c r="AJ49" s="696"/>
    </row>
    <row r="50" spans="3:36" x14ac:dyDescent="0.3">
      <c r="D50" s="16">
        <f>D49</f>
        <v>21474836.48</v>
      </c>
      <c r="E50" s="736">
        <f>E49+1</f>
        <v>26</v>
      </c>
      <c r="F50" s="721" t="s">
        <v>567</v>
      </c>
      <c r="G50" s="734">
        <v>8</v>
      </c>
      <c r="H50" s="16">
        <f t="shared" si="8"/>
        <v>171798691.84</v>
      </c>
      <c r="I50" s="704">
        <v>80</v>
      </c>
      <c r="J50" s="16">
        <f t="shared" si="9"/>
        <v>640</v>
      </c>
      <c r="L50" s="692"/>
      <c r="M50" s="693"/>
      <c r="AA50" s="694"/>
      <c r="AI50" s="695"/>
      <c r="AJ50" s="696"/>
    </row>
    <row r="51" spans="3:36" x14ac:dyDescent="0.3">
      <c r="D51" s="16">
        <f>D50</f>
        <v>21474836.48</v>
      </c>
      <c r="E51" s="736">
        <f t="shared" ref="E51:E52" si="10">E50+1</f>
        <v>27</v>
      </c>
      <c r="F51" s="721" t="s">
        <v>568</v>
      </c>
      <c r="G51" s="734">
        <v>8</v>
      </c>
      <c r="H51" s="16">
        <f t="shared" si="8"/>
        <v>171798691.84</v>
      </c>
      <c r="I51" s="704">
        <v>80</v>
      </c>
      <c r="J51" s="16">
        <f t="shared" si="9"/>
        <v>640</v>
      </c>
      <c r="L51" s="692"/>
      <c r="M51" s="693"/>
      <c r="AA51" s="694"/>
      <c r="AI51" s="695"/>
      <c r="AJ51" s="696"/>
    </row>
    <row r="52" spans="3:36" x14ac:dyDescent="0.3">
      <c r="D52" s="16">
        <f>D51</f>
        <v>21474836.48</v>
      </c>
      <c r="E52" s="736">
        <f t="shared" si="10"/>
        <v>28</v>
      </c>
      <c r="F52" s="721" t="s">
        <v>569</v>
      </c>
      <c r="G52" s="734">
        <v>8</v>
      </c>
      <c r="H52" s="16">
        <f t="shared" si="8"/>
        <v>171798691.84</v>
      </c>
      <c r="I52" s="704">
        <v>80</v>
      </c>
      <c r="J52" s="16">
        <f t="shared" si="9"/>
        <v>640</v>
      </c>
      <c r="L52" s="692"/>
      <c r="M52" s="693"/>
      <c r="AA52" s="694"/>
      <c r="AI52" s="695"/>
      <c r="AJ52" s="696"/>
    </row>
    <row r="53" spans="3:36" x14ac:dyDescent="0.3">
      <c r="C53" s="723"/>
      <c r="D53" s="723"/>
      <c r="E53" s="724"/>
      <c r="F53" s="725" t="s">
        <v>551</v>
      </c>
      <c r="G53" s="726">
        <f>SUM(G49:G52)</f>
        <v>32</v>
      </c>
      <c r="H53" s="723">
        <f>SUM(H49:H52)</f>
        <v>687194767.36000001</v>
      </c>
      <c r="I53" s="727"/>
      <c r="J53" s="723"/>
      <c r="K53" s="727">
        <f>SUM(J49:J52)</f>
        <v>2560</v>
      </c>
      <c r="L53" s="692"/>
      <c r="M53" s="693"/>
      <c r="AA53" s="694"/>
      <c r="AI53" s="695"/>
      <c r="AJ53" s="696"/>
    </row>
    <row r="54" spans="3:36" x14ac:dyDescent="0.3">
      <c r="F54" s="729" t="s">
        <v>552</v>
      </c>
      <c r="G54" s="730">
        <v>32</v>
      </c>
      <c r="K54" s="7">
        <v>4</v>
      </c>
      <c r="L54" s="692"/>
      <c r="M54" s="693"/>
      <c r="AA54" s="694"/>
      <c r="AI54" s="695"/>
      <c r="AJ54" s="696"/>
    </row>
    <row r="55" spans="3:36" x14ac:dyDescent="0.3">
      <c r="G55" s="731"/>
      <c r="H55" s="722" t="s">
        <v>553</v>
      </c>
      <c r="I55" s="727"/>
      <c r="J55" s="723"/>
      <c r="K55" s="727">
        <f>K53/K54</f>
        <v>640</v>
      </c>
      <c r="L55" s="692"/>
      <c r="M55" s="693"/>
      <c r="AA55" s="694"/>
      <c r="AI55" s="695"/>
      <c r="AJ55" s="696"/>
    </row>
    <row r="56" spans="3:36" x14ac:dyDescent="0.3">
      <c r="L56" s="692"/>
      <c r="M56" s="693"/>
      <c r="AA56" s="694"/>
      <c r="AI56" s="695"/>
      <c r="AJ56" s="696"/>
    </row>
    <row r="57" spans="3:36" x14ac:dyDescent="0.3">
      <c r="C57" s="25"/>
      <c r="D57" s="25" t="s">
        <v>570</v>
      </c>
      <c r="L57" s="692"/>
      <c r="M57" s="693"/>
      <c r="AA57" s="694"/>
      <c r="AI57" s="695"/>
      <c r="AJ57" s="696"/>
    </row>
    <row r="58" spans="3:36" x14ac:dyDescent="0.3">
      <c r="D58" s="16">
        <f>D111/4</f>
        <v>687194767.36000001</v>
      </c>
      <c r="L58" s="692"/>
      <c r="M58" s="693"/>
      <c r="AA58" s="694"/>
      <c r="AI58" s="695"/>
      <c r="AJ58" s="696"/>
    </row>
    <row r="59" spans="3:36" x14ac:dyDescent="0.3">
      <c r="D59" s="732">
        <v>32</v>
      </c>
      <c r="E59" s="707" t="s">
        <v>556</v>
      </c>
      <c r="F59" s="706"/>
      <c r="L59" s="692"/>
      <c r="M59" s="693"/>
      <c r="AA59" s="694"/>
      <c r="AI59" s="695"/>
      <c r="AJ59" s="696"/>
    </row>
    <row r="60" spans="3:36" x14ac:dyDescent="0.3">
      <c r="D60" s="16">
        <f>D58/D59</f>
        <v>21474836.48</v>
      </c>
      <c r="E60" s="737">
        <f>E52+1</f>
        <v>29</v>
      </c>
      <c r="F60" s="721" t="s">
        <v>16</v>
      </c>
      <c r="G60" s="734">
        <v>8</v>
      </c>
      <c r="H60" s="16">
        <f t="shared" ref="H60:H63" si="11">D60*G60</f>
        <v>171798691.84</v>
      </c>
      <c r="I60" s="704">
        <v>80</v>
      </c>
      <c r="J60" s="16">
        <f t="shared" ref="J60:J63" si="12">G60*I60</f>
        <v>640</v>
      </c>
      <c r="L60" s="692"/>
      <c r="M60" s="693"/>
      <c r="AA60" s="694"/>
      <c r="AI60" s="695"/>
      <c r="AJ60" s="696"/>
    </row>
    <row r="61" spans="3:36" x14ac:dyDescent="0.3">
      <c r="D61" s="16">
        <f>D60</f>
        <v>21474836.48</v>
      </c>
      <c r="E61" s="737">
        <f>E60+1</f>
        <v>30</v>
      </c>
      <c r="F61" s="721" t="s">
        <v>571</v>
      </c>
      <c r="G61" s="734">
        <v>8</v>
      </c>
      <c r="H61" s="16">
        <f t="shared" si="11"/>
        <v>171798691.84</v>
      </c>
      <c r="I61" s="704">
        <v>80</v>
      </c>
      <c r="J61" s="16">
        <f t="shared" si="12"/>
        <v>640</v>
      </c>
      <c r="L61" s="692"/>
      <c r="M61" s="693"/>
      <c r="AA61" s="694"/>
      <c r="AI61" s="695"/>
      <c r="AJ61" s="696"/>
    </row>
    <row r="62" spans="3:36" x14ac:dyDescent="0.3">
      <c r="D62" s="16">
        <f>D61</f>
        <v>21474836.48</v>
      </c>
      <c r="E62" s="737">
        <f t="shared" ref="E62:E63" si="13">E61+1</f>
        <v>31</v>
      </c>
      <c r="F62" s="738" t="s">
        <v>572</v>
      </c>
      <c r="G62" s="734">
        <v>4</v>
      </c>
      <c r="H62" s="16">
        <f t="shared" si="11"/>
        <v>85899345.920000002</v>
      </c>
      <c r="I62" s="704">
        <v>80</v>
      </c>
      <c r="J62" s="16">
        <f t="shared" si="12"/>
        <v>320</v>
      </c>
      <c r="L62" s="692"/>
      <c r="M62" s="693"/>
      <c r="AA62" s="694"/>
      <c r="AI62" s="695"/>
      <c r="AJ62" s="696"/>
    </row>
    <row r="63" spans="3:36" x14ac:dyDescent="0.3">
      <c r="D63" s="16">
        <f>D62</f>
        <v>21474836.48</v>
      </c>
      <c r="E63" s="737">
        <f t="shared" si="13"/>
        <v>32</v>
      </c>
      <c r="F63" s="721" t="s">
        <v>5</v>
      </c>
      <c r="G63" s="734">
        <v>12</v>
      </c>
      <c r="H63" s="16">
        <f t="shared" si="11"/>
        <v>257698037.75999999</v>
      </c>
      <c r="I63" s="704">
        <v>80</v>
      </c>
      <c r="J63" s="16">
        <f t="shared" si="12"/>
        <v>960</v>
      </c>
      <c r="L63" s="692"/>
      <c r="M63" s="693"/>
      <c r="AA63" s="694"/>
      <c r="AI63" s="695"/>
      <c r="AJ63" s="696"/>
    </row>
    <row r="64" spans="3:36" x14ac:dyDescent="0.3">
      <c r="C64" s="723"/>
      <c r="D64" s="723"/>
      <c r="E64" s="724"/>
      <c r="F64" s="725" t="s">
        <v>551</v>
      </c>
      <c r="G64" s="726">
        <f>SUM(G60:G63)</f>
        <v>32</v>
      </c>
      <c r="H64" s="723">
        <f>SUM(H60:H63)</f>
        <v>687194767.36000001</v>
      </c>
      <c r="I64" s="727"/>
      <c r="J64" s="723"/>
      <c r="K64" s="727">
        <f>SUM(J60:J63)</f>
        <v>2560</v>
      </c>
      <c r="L64" s="692"/>
      <c r="M64" s="693"/>
      <c r="AA64" s="694"/>
      <c r="AI64" s="695"/>
      <c r="AJ64" s="696"/>
    </row>
    <row r="65" spans="3:36" x14ac:dyDescent="0.3">
      <c r="F65" s="729" t="s">
        <v>552</v>
      </c>
      <c r="G65" s="730">
        <v>32</v>
      </c>
      <c r="K65" s="7">
        <v>4</v>
      </c>
      <c r="L65" s="692"/>
      <c r="M65" s="693"/>
      <c r="AA65" s="694"/>
      <c r="AI65" s="695"/>
      <c r="AJ65" s="696"/>
    </row>
    <row r="66" spans="3:36" x14ac:dyDescent="0.3">
      <c r="G66" s="731"/>
      <c r="H66" s="722" t="s">
        <v>553</v>
      </c>
      <c r="I66" s="727"/>
      <c r="J66" s="723"/>
      <c r="K66" s="727">
        <f>K64/K65</f>
        <v>640</v>
      </c>
      <c r="L66" s="692"/>
      <c r="M66" s="693"/>
      <c r="AA66" s="694"/>
      <c r="AI66" s="695"/>
      <c r="AJ66" s="696"/>
    </row>
    <row r="67" spans="3:36" x14ac:dyDescent="0.3">
      <c r="L67" s="692"/>
      <c r="M67" s="693"/>
      <c r="AA67" s="694"/>
      <c r="AI67" s="695"/>
      <c r="AJ67" s="696"/>
    </row>
    <row r="68" spans="3:36" x14ac:dyDescent="0.3">
      <c r="L68" s="692"/>
      <c r="M68" s="693"/>
      <c r="AA68" s="694"/>
      <c r="AI68" s="695"/>
      <c r="AJ68" s="696"/>
    </row>
    <row r="69" spans="3:36" x14ac:dyDescent="0.3">
      <c r="E69" s="7"/>
      <c r="H69" s="739" t="s">
        <v>573</v>
      </c>
      <c r="I69" s="740"/>
      <c r="J69" s="741"/>
      <c r="K69" s="740">
        <f>K28+K43+K55+K66</f>
        <v>4480</v>
      </c>
      <c r="L69" s="692"/>
      <c r="M69" s="693"/>
      <c r="AA69" s="694"/>
      <c r="AI69" s="695"/>
      <c r="AJ69" s="696"/>
    </row>
    <row r="70" spans="3:36" x14ac:dyDescent="0.3">
      <c r="E70" s="7"/>
      <c r="L70" s="692"/>
      <c r="M70" s="693"/>
      <c r="AA70" s="694"/>
      <c r="AI70" s="695"/>
      <c r="AJ70" s="696"/>
    </row>
    <row r="71" spans="3:36" x14ac:dyDescent="0.3">
      <c r="E71" s="7"/>
      <c r="H71" s="739" t="s">
        <v>574</v>
      </c>
      <c r="I71" s="740"/>
      <c r="J71" s="741">
        <f>SUM(J11:J70)</f>
        <v>18880</v>
      </c>
      <c r="K71" s="740"/>
      <c r="L71" s="692"/>
      <c r="M71" s="693"/>
      <c r="AA71" s="694"/>
      <c r="AI71" s="695"/>
      <c r="AJ71" s="696"/>
    </row>
    <row r="72" spans="3:36" x14ac:dyDescent="0.3">
      <c r="E72" s="7"/>
      <c r="F72" s="16" t="s">
        <v>575</v>
      </c>
      <c r="L72" s="692"/>
      <c r="M72" s="693"/>
      <c r="AA72" s="694"/>
      <c r="AI72" s="695"/>
      <c r="AJ72" s="696"/>
    </row>
    <row r="73" spans="3:36" x14ac:dyDescent="0.3">
      <c r="F73" s="16" t="s">
        <v>576</v>
      </c>
      <c r="H73" s="722" t="s">
        <v>577</v>
      </c>
      <c r="I73" s="727"/>
      <c r="J73" s="723">
        <f>K69+J71</f>
        <v>23360</v>
      </c>
      <c r="K73" s="727"/>
      <c r="L73" s="692"/>
      <c r="M73" s="693"/>
      <c r="AA73" s="694"/>
      <c r="AI73" s="695"/>
      <c r="AJ73" s="696"/>
    </row>
    <row r="74" spans="3:36" x14ac:dyDescent="0.3">
      <c r="F74" s="16" t="s">
        <v>578</v>
      </c>
      <c r="L74" s="692"/>
      <c r="M74" s="693"/>
      <c r="AA74" s="694"/>
      <c r="AI74" s="695"/>
      <c r="AJ74" s="696"/>
    </row>
    <row r="75" spans="3:36" x14ac:dyDescent="0.3">
      <c r="F75" s="16" t="s">
        <v>579</v>
      </c>
      <c r="H75" s="16" t="s">
        <v>580</v>
      </c>
      <c r="J75" s="16">
        <f>J73*4</f>
        <v>93440</v>
      </c>
      <c r="L75" s="692"/>
      <c r="M75" s="693"/>
      <c r="AA75" s="694"/>
      <c r="AI75" s="695"/>
      <c r="AJ75" s="696"/>
    </row>
    <row r="76" spans="3:36" x14ac:dyDescent="0.3">
      <c r="F76" s="16" t="s">
        <v>581</v>
      </c>
      <c r="H76" s="16" t="s">
        <v>582</v>
      </c>
      <c r="J76" s="16">
        <f>J73*4</f>
        <v>93440</v>
      </c>
      <c r="L76" s="692"/>
      <c r="M76" s="693"/>
      <c r="AA76" s="694"/>
      <c r="AI76" s="695"/>
      <c r="AJ76" s="696"/>
    </row>
    <row r="77" spans="3:36" ht="16.2" customHeight="1" thickBot="1" x14ac:dyDescent="0.35">
      <c r="F77" s="16" t="s">
        <v>583</v>
      </c>
      <c r="H77" s="742" t="s">
        <v>584</v>
      </c>
      <c r="I77" s="743"/>
      <c r="J77" s="744">
        <f>SUM(J73:J76)</f>
        <v>210240</v>
      </c>
      <c r="K77" s="743"/>
      <c r="L77" s="692"/>
      <c r="M77" s="693"/>
      <c r="AA77" s="694"/>
      <c r="AI77" s="695"/>
      <c r="AJ77" s="696"/>
    </row>
    <row r="78" spans="3:36" ht="16.2" customHeight="1" x14ac:dyDescent="0.3">
      <c r="L78" s="692"/>
      <c r="M78" s="693"/>
      <c r="AA78" s="694"/>
      <c r="AI78" s="695"/>
      <c r="AJ78" s="696"/>
    </row>
    <row r="79" spans="3:36" x14ac:dyDescent="0.3">
      <c r="C79" s="25"/>
      <c r="D79" s="25" t="s">
        <v>63</v>
      </c>
      <c r="E79" s="265"/>
      <c r="F79" s="25" t="s">
        <v>585</v>
      </c>
      <c r="G79" s="97"/>
      <c r="H79" s="745" t="s">
        <v>586</v>
      </c>
      <c r="I79" s="97"/>
      <c r="J79" s="745"/>
      <c r="K79" s="81"/>
      <c r="L79" s="692"/>
      <c r="M79" s="693"/>
      <c r="AA79" s="694"/>
      <c r="AI79" s="695"/>
      <c r="AJ79" s="696"/>
    </row>
    <row r="80" spans="3:36" x14ac:dyDescent="0.3">
      <c r="D80" s="16">
        <f>D113</f>
        <v>21474836.48</v>
      </c>
      <c r="J80" s="16" t="s">
        <v>587</v>
      </c>
      <c r="L80" s="692"/>
      <c r="M80" s="693"/>
      <c r="AA80" s="694"/>
      <c r="AI80" s="695"/>
      <c r="AJ80" s="696"/>
    </row>
    <row r="81" spans="3:36" x14ac:dyDescent="0.3">
      <c r="D81" s="16">
        <f>D80</f>
        <v>21474836.48</v>
      </c>
      <c r="F81" s="16" t="s">
        <v>588</v>
      </c>
      <c r="G81" s="71">
        <v>32</v>
      </c>
      <c r="H81" s="16">
        <f>D81*G81</f>
        <v>687194767.36000001</v>
      </c>
      <c r="I81" s="746">
        <v>3.125E-2</v>
      </c>
      <c r="J81" s="16">
        <f>H81*I81</f>
        <v>21474836.48</v>
      </c>
      <c r="L81" s="692"/>
      <c r="M81" s="693"/>
      <c r="AA81" s="694"/>
      <c r="AI81" s="695"/>
      <c r="AJ81" s="696"/>
    </row>
    <row r="82" spans="3:36" x14ac:dyDescent="0.3">
      <c r="D82" s="16">
        <f t="shared" ref="D82:D87" si="14">D81</f>
        <v>21474836.48</v>
      </c>
      <c r="F82" s="16" t="s">
        <v>589</v>
      </c>
      <c r="G82" s="71">
        <v>16</v>
      </c>
      <c r="H82" s="16">
        <f t="shared" ref="H82:H87" si="15">D82*G82</f>
        <v>343597383.68000001</v>
      </c>
      <c r="I82" s="746">
        <v>3.125E-2</v>
      </c>
      <c r="J82" s="16">
        <f t="shared" ref="J82:J87" si="16">H82*I82</f>
        <v>10737418.24</v>
      </c>
      <c r="L82" s="692"/>
      <c r="M82" s="693"/>
      <c r="AA82" s="694"/>
      <c r="AI82" s="695"/>
      <c r="AJ82" s="696"/>
    </row>
    <row r="83" spans="3:36" x14ac:dyDescent="0.3">
      <c r="D83" s="16">
        <f t="shared" si="14"/>
        <v>21474836.48</v>
      </c>
      <c r="F83" s="16" t="s">
        <v>590</v>
      </c>
      <c r="G83" s="71">
        <v>16</v>
      </c>
      <c r="H83" s="16">
        <f t="shared" si="15"/>
        <v>343597383.68000001</v>
      </c>
      <c r="I83" s="746">
        <v>3.125E-2</v>
      </c>
      <c r="J83" s="16">
        <f t="shared" si="16"/>
        <v>10737418.24</v>
      </c>
      <c r="L83" s="692"/>
      <c r="M83" s="693"/>
      <c r="AA83" s="694"/>
      <c r="AI83" s="695"/>
      <c r="AJ83" s="696"/>
    </row>
    <row r="84" spans="3:36" x14ac:dyDescent="0.3">
      <c r="D84" s="16">
        <f t="shared" si="14"/>
        <v>21474836.48</v>
      </c>
      <c r="F84" s="16" t="s">
        <v>591</v>
      </c>
      <c r="G84" s="71">
        <v>16</v>
      </c>
      <c r="H84" s="16">
        <f t="shared" si="15"/>
        <v>343597383.68000001</v>
      </c>
      <c r="I84" s="746">
        <v>3.125E-2</v>
      </c>
      <c r="J84" s="16">
        <f t="shared" si="16"/>
        <v>10737418.24</v>
      </c>
      <c r="L84" s="692"/>
      <c r="M84" s="693"/>
      <c r="AA84" s="694"/>
      <c r="AI84" s="695"/>
      <c r="AJ84" s="696"/>
    </row>
    <row r="85" spans="3:36" x14ac:dyDescent="0.3">
      <c r="D85" s="16">
        <f t="shared" si="14"/>
        <v>21474836.48</v>
      </c>
      <c r="F85" s="16" t="s">
        <v>592</v>
      </c>
      <c r="G85" s="71">
        <v>16</v>
      </c>
      <c r="H85" s="16">
        <f t="shared" si="15"/>
        <v>343597383.68000001</v>
      </c>
      <c r="I85" s="746">
        <v>3.125E-2</v>
      </c>
      <c r="J85" s="16">
        <f t="shared" si="16"/>
        <v>10737418.24</v>
      </c>
      <c r="L85" s="692"/>
      <c r="M85" s="693"/>
      <c r="AA85" s="694"/>
      <c r="AI85" s="695"/>
      <c r="AJ85" s="696"/>
    </row>
    <row r="86" spans="3:36" x14ac:dyDescent="0.3">
      <c r="D86" s="16">
        <f t="shared" si="14"/>
        <v>21474836.48</v>
      </c>
      <c r="F86" s="16" t="s">
        <v>593</v>
      </c>
      <c r="G86" s="71">
        <v>16</v>
      </c>
      <c r="H86" s="16">
        <f t="shared" si="15"/>
        <v>343597383.68000001</v>
      </c>
      <c r="I86" s="746">
        <v>3.125E-2</v>
      </c>
      <c r="J86" s="16">
        <f t="shared" si="16"/>
        <v>10737418.24</v>
      </c>
      <c r="L86" s="692"/>
      <c r="M86" s="693"/>
      <c r="AA86" s="694"/>
      <c r="AI86" s="695"/>
      <c r="AJ86" s="696"/>
    </row>
    <row r="87" spans="3:36" x14ac:dyDescent="0.3">
      <c r="D87" s="16">
        <f t="shared" si="14"/>
        <v>21474836.48</v>
      </c>
      <c r="F87" s="16" t="s">
        <v>5</v>
      </c>
      <c r="G87" s="71">
        <v>16</v>
      </c>
      <c r="H87" s="16">
        <f t="shared" si="15"/>
        <v>343597383.68000001</v>
      </c>
      <c r="I87" s="746">
        <v>3.125E-2</v>
      </c>
      <c r="J87" s="16">
        <f t="shared" si="16"/>
        <v>10737418.24</v>
      </c>
      <c r="L87" s="692"/>
      <c r="M87" s="693"/>
      <c r="AA87" s="694"/>
      <c r="AI87" s="695"/>
      <c r="AJ87" s="696"/>
    </row>
    <row r="88" spans="3:36" ht="16.2" thickBot="1" x14ac:dyDescent="0.35">
      <c r="G88" s="747">
        <f>SUM(G81:G87)</f>
        <v>128</v>
      </c>
      <c r="H88" s="748">
        <f>SUM(H81:H87)</f>
        <v>2748779069.4400001</v>
      </c>
      <c r="I88" s="749"/>
      <c r="J88" s="750">
        <f>SUM(J81:J87)</f>
        <v>85899345.920000002</v>
      </c>
      <c r="L88" s="692"/>
      <c r="M88" s="693"/>
      <c r="AA88" s="694"/>
      <c r="AI88" s="695"/>
      <c r="AJ88" s="696"/>
    </row>
    <row r="89" spans="3:36" x14ac:dyDescent="0.3">
      <c r="C89" s="751"/>
      <c r="D89" s="751"/>
      <c r="E89" s="752"/>
      <c r="F89" s="751" t="s">
        <v>594</v>
      </c>
      <c r="G89" s="730"/>
      <c r="H89" s="369"/>
      <c r="I89" s="753"/>
      <c r="J89" s="369"/>
      <c r="L89" s="692"/>
      <c r="M89" s="693"/>
      <c r="AA89" s="694"/>
      <c r="AI89" s="695"/>
      <c r="AJ89" s="696"/>
    </row>
    <row r="90" spans="3:36" ht="16.2" thickBot="1" x14ac:dyDescent="0.35">
      <c r="C90" s="754"/>
      <c r="D90" s="754"/>
      <c r="E90" s="755"/>
      <c r="F90" s="754" t="s">
        <v>595</v>
      </c>
      <c r="I90" s="71" t="s">
        <v>596</v>
      </c>
      <c r="L90" s="692"/>
      <c r="M90" s="693"/>
      <c r="AA90" s="694"/>
      <c r="AI90" s="695"/>
      <c r="AJ90" s="696"/>
    </row>
    <row r="91" spans="3:36" ht="16.2" thickBot="1" x14ac:dyDescent="0.35">
      <c r="D91" s="16">
        <f>D87</f>
        <v>21474836.48</v>
      </c>
      <c r="F91" s="16" t="s">
        <v>597</v>
      </c>
      <c r="G91" s="71">
        <v>16</v>
      </c>
      <c r="H91" s="16">
        <f t="shared" ref="H91:H97" si="17">D91*G91</f>
        <v>343597383.68000001</v>
      </c>
      <c r="I91" s="756">
        <v>16</v>
      </c>
      <c r="J91" s="16">
        <f>H91/I91</f>
        <v>21474836.48</v>
      </c>
      <c r="L91" s="757"/>
      <c r="M91" s="758"/>
      <c r="AA91" s="694"/>
      <c r="AI91" s="695"/>
      <c r="AJ91" s="696"/>
    </row>
    <row r="92" spans="3:36" x14ac:dyDescent="0.3">
      <c r="D92" s="16">
        <f>D91</f>
        <v>21474836.48</v>
      </c>
      <c r="F92" s="16" t="s">
        <v>234</v>
      </c>
      <c r="G92" s="71">
        <v>12</v>
      </c>
      <c r="H92" s="16">
        <f t="shared" si="17"/>
        <v>257698037.75999999</v>
      </c>
      <c r="I92" s="7">
        <f>I91</f>
        <v>16</v>
      </c>
      <c r="J92" s="16">
        <f t="shared" ref="J92:J97" si="18">H92/I92</f>
        <v>16106127.359999999</v>
      </c>
      <c r="L92" s="757"/>
      <c r="M92" s="758"/>
      <c r="AA92" s="694"/>
      <c r="AI92" s="695"/>
      <c r="AJ92" s="696"/>
    </row>
    <row r="93" spans="3:36" x14ac:dyDescent="0.3">
      <c r="D93" s="16">
        <f>D92</f>
        <v>21474836.48</v>
      </c>
      <c r="F93" s="16" t="s">
        <v>598</v>
      </c>
      <c r="G93" s="71">
        <v>4</v>
      </c>
      <c r="H93" s="16">
        <f t="shared" si="17"/>
        <v>85899345.920000002</v>
      </c>
      <c r="I93" s="7">
        <f>I92</f>
        <v>16</v>
      </c>
      <c r="J93" s="16">
        <f t="shared" si="18"/>
        <v>5368709.1200000001</v>
      </c>
      <c r="L93" s="757"/>
      <c r="M93" s="758"/>
      <c r="AA93" s="694"/>
      <c r="AI93" s="695"/>
      <c r="AJ93" s="696"/>
    </row>
    <row r="94" spans="3:36" x14ac:dyDescent="0.3">
      <c r="D94" s="16">
        <f>D93</f>
        <v>21474836.48</v>
      </c>
      <c r="F94" s="16" t="s">
        <v>599</v>
      </c>
      <c r="G94" s="71">
        <v>12</v>
      </c>
      <c r="H94" s="16">
        <f t="shared" si="17"/>
        <v>257698037.75999999</v>
      </c>
      <c r="I94" s="7">
        <f>I93</f>
        <v>16</v>
      </c>
      <c r="J94" s="16">
        <f t="shared" si="18"/>
        <v>16106127.359999999</v>
      </c>
      <c r="L94" s="757"/>
      <c r="M94" s="758"/>
      <c r="AA94" s="694"/>
      <c r="AI94" s="695"/>
      <c r="AJ94" s="696"/>
    </row>
    <row r="95" spans="3:36" x14ac:dyDescent="0.3">
      <c r="D95" s="16">
        <f t="shared" ref="D95:D97" si="19">D94</f>
        <v>21474836.48</v>
      </c>
      <c r="F95" s="16" t="s">
        <v>11</v>
      </c>
      <c r="G95" s="71">
        <v>12</v>
      </c>
      <c r="H95" s="16">
        <f t="shared" si="17"/>
        <v>257698037.75999999</v>
      </c>
      <c r="I95" s="7">
        <f>I94</f>
        <v>16</v>
      </c>
      <c r="J95" s="16">
        <f t="shared" si="18"/>
        <v>16106127.359999999</v>
      </c>
      <c r="L95" s="757"/>
      <c r="M95" s="758"/>
      <c r="AA95" s="694"/>
      <c r="AI95" s="695"/>
      <c r="AJ95" s="696"/>
    </row>
    <row r="96" spans="3:36" x14ac:dyDescent="0.3">
      <c r="D96" s="16">
        <f t="shared" si="19"/>
        <v>21474836.48</v>
      </c>
      <c r="F96" s="16" t="s">
        <v>600</v>
      </c>
      <c r="G96" s="71">
        <v>16</v>
      </c>
      <c r="H96" s="16">
        <f t="shared" si="17"/>
        <v>343597383.68000001</v>
      </c>
      <c r="I96" s="7">
        <f t="shared" ref="I96:I97" si="20">I95</f>
        <v>16</v>
      </c>
      <c r="J96" s="16">
        <f t="shared" si="18"/>
        <v>21474836.48</v>
      </c>
      <c r="L96" s="757"/>
      <c r="M96" s="758"/>
      <c r="AA96" s="694"/>
      <c r="AI96" s="695"/>
      <c r="AJ96" s="696"/>
    </row>
    <row r="97" spans="1:70" x14ac:dyDescent="0.3">
      <c r="D97" s="16">
        <f t="shared" si="19"/>
        <v>21474836.48</v>
      </c>
      <c r="F97" s="16" t="s">
        <v>5</v>
      </c>
      <c r="G97" s="71">
        <v>8</v>
      </c>
      <c r="H97" s="16">
        <f t="shared" si="17"/>
        <v>171798691.84</v>
      </c>
      <c r="I97" s="7">
        <f t="shared" si="20"/>
        <v>16</v>
      </c>
      <c r="J97" s="16">
        <f t="shared" si="18"/>
        <v>10737418.24</v>
      </c>
      <c r="L97" s="757"/>
      <c r="M97" s="758"/>
      <c r="AA97" s="694"/>
      <c r="AI97" s="695"/>
      <c r="AJ97" s="696"/>
    </row>
    <row r="98" spans="1:70" ht="16.2" thickBot="1" x14ac:dyDescent="0.35">
      <c r="E98" s="7"/>
      <c r="G98" s="759">
        <f>SUM(G91:G97)</f>
        <v>80</v>
      </c>
      <c r="H98" s="760">
        <f>SUM(H91:H97)</f>
        <v>1717986918.4000001</v>
      </c>
      <c r="I98" s="520"/>
      <c r="J98" s="760">
        <f>SUM(J91:J97)</f>
        <v>107374182.40000001</v>
      </c>
      <c r="L98" s="757"/>
      <c r="M98" s="758"/>
      <c r="AA98" s="694"/>
      <c r="AI98" s="695"/>
      <c r="AJ98" s="696"/>
    </row>
    <row r="99" spans="1:70" ht="16.2" thickTop="1" x14ac:dyDescent="0.3">
      <c r="C99" s="754"/>
      <c r="D99" s="754"/>
      <c r="E99" s="755"/>
      <c r="F99" s="754" t="s">
        <v>601</v>
      </c>
      <c r="L99" s="757"/>
      <c r="M99" s="758"/>
      <c r="AA99" s="694"/>
      <c r="AI99" s="695"/>
      <c r="AJ99" s="696"/>
    </row>
    <row r="100" spans="1:70" x14ac:dyDescent="0.3">
      <c r="C100" s="665"/>
      <c r="D100" s="665">
        <f>D97</f>
        <v>21474836.48</v>
      </c>
      <c r="E100" s="761"/>
      <c r="F100" s="16" t="s">
        <v>234</v>
      </c>
      <c r="G100" s="71">
        <v>12</v>
      </c>
      <c r="H100" s="16">
        <f t="shared" ref="H100:H101" si="21">D100*G100</f>
        <v>257698037.75999999</v>
      </c>
      <c r="I100" s="7">
        <f>I91</f>
        <v>16</v>
      </c>
      <c r="J100" s="16">
        <f t="shared" ref="J100:J104" si="22">H100/I100</f>
        <v>16106127.359999999</v>
      </c>
      <c r="L100" s="757"/>
      <c r="M100" s="758"/>
      <c r="AA100" s="694"/>
      <c r="AI100" s="695"/>
      <c r="AJ100" s="696"/>
    </row>
    <row r="101" spans="1:70" x14ac:dyDescent="0.3">
      <c r="C101" s="665"/>
      <c r="D101" s="665">
        <f>D100</f>
        <v>21474836.48</v>
      </c>
      <c r="E101" s="761"/>
      <c r="F101" s="16" t="s">
        <v>599</v>
      </c>
      <c r="G101" s="71">
        <v>20</v>
      </c>
      <c r="H101" s="16">
        <f t="shared" si="21"/>
        <v>429496729.60000002</v>
      </c>
      <c r="I101" s="7">
        <f t="shared" ref="I101:I104" si="23">I100</f>
        <v>16</v>
      </c>
      <c r="J101" s="16">
        <f t="shared" si="22"/>
        <v>26843545.600000001</v>
      </c>
      <c r="L101" s="757"/>
      <c r="M101" s="758"/>
      <c r="AA101" s="694"/>
      <c r="AI101" s="695"/>
      <c r="AJ101" s="696"/>
    </row>
    <row r="102" spans="1:70" x14ac:dyDescent="0.3">
      <c r="C102" s="665"/>
      <c r="D102" s="665">
        <f t="shared" ref="D102:D104" si="24">D101</f>
        <v>21474836.48</v>
      </c>
      <c r="E102" s="761"/>
      <c r="F102" s="16" t="s">
        <v>11</v>
      </c>
      <c r="G102" s="71">
        <v>4</v>
      </c>
      <c r="H102" s="16">
        <v>0</v>
      </c>
      <c r="I102" s="7">
        <f t="shared" si="23"/>
        <v>16</v>
      </c>
      <c r="J102" s="16">
        <f t="shared" si="22"/>
        <v>0</v>
      </c>
      <c r="L102" s="757"/>
      <c r="M102" s="758"/>
      <c r="AA102" s="694"/>
      <c r="AI102" s="695"/>
      <c r="AJ102" s="696"/>
    </row>
    <row r="103" spans="1:70" x14ac:dyDescent="0.3">
      <c r="C103" s="665"/>
      <c r="D103" s="665">
        <f t="shared" si="24"/>
        <v>21474836.48</v>
      </c>
      <c r="E103" s="761"/>
      <c r="F103" s="16" t="s">
        <v>600</v>
      </c>
      <c r="G103" s="71">
        <v>4</v>
      </c>
      <c r="H103" s="16">
        <f t="shared" ref="H103:H104" si="25">D103*G103</f>
        <v>85899345.920000002</v>
      </c>
      <c r="I103" s="7">
        <f t="shared" si="23"/>
        <v>16</v>
      </c>
      <c r="J103" s="16">
        <f t="shared" si="22"/>
        <v>5368709.1200000001</v>
      </c>
      <c r="L103" s="757"/>
      <c r="M103" s="758"/>
      <c r="AA103" s="694"/>
      <c r="AI103" s="695"/>
      <c r="AJ103" s="696"/>
    </row>
    <row r="104" spans="1:70" x14ac:dyDescent="0.3">
      <c r="C104" s="665"/>
      <c r="D104" s="665">
        <f t="shared" si="24"/>
        <v>21474836.48</v>
      </c>
      <c r="E104" s="761"/>
      <c r="F104" s="16" t="s">
        <v>5</v>
      </c>
      <c r="G104" s="71">
        <v>8</v>
      </c>
      <c r="H104" s="16">
        <f t="shared" si="25"/>
        <v>171798691.84</v>
      </c>
      <c r="I104" s="7">
        <f t="shared" si="23"/>
        <v>16</v>
      </c>
      <c r="J104" s="16">
        <f t="shared" si="22"/>
        <v>10737418.24</v>
      </c>
      <c r="L104" s="757"/>
      <c r="M104" s="758"/>
      <c r="AA104" s="694"/>
      <c r="AI104" s="695"/>
      <c r="AJ104" s="696"/>
    </row>
    <row r="105" spans="1:70" ht="16.2" thickBot="1" x14ac:dyDescent="0.35">
      <c r="C105" s="665"/>
      <c r="D105" s="665"/>
      <c r="E105" s="761"/>
      <c r="F105" s="665"/>
      <c r="G105" s="759">
        <f>SUM(G100:G104)</f>
        <v>48</v>
      </c>
      <c r="H105" s="760">
        <f>SUM(H100:H104)</f>
        <v>944892805.12</v>
      </c>
      <c r="I105" s="520"/>
      <c r="J105" s="760">
        <f>SUM(J100:J104)</f>
        <v>59055800.32</v>
      </c>
      <c r="L105" s="757"/>
      <c r="M105" s="758"/>
      <c r="AA105" s="694"/>
      <c r="AI105" s="695"/>
      <c r="AJ105" s="696"/>
    </row>
    <row r="106" spans="1:70" ht="16.2" thickTop="1" x14ac:dyDescent="0.3">
      <c r="C106" s="665"/>
      <c r="D106" s="665"/>
      <c r="E106" s="761"/>
      <c r="F106" s="665"/>
      <c r="J106" s="729" t="s">
        <v>602</v>
      </c>
      <c r="L106" s="757"/>
      <c r="M106" s="758"/>
      <c r="AA106" s="694"/>
      <c r="AI106" s="695"/>
      <c r="AJ106" s="696"/>
    </row>
    <row r="107" spans="1:70" ht="16.2" thickBot="1" x14ac:dyDescent="0.35">
      <c r="F107" s="729" t="s">
        <v>603</v>
      </c>
      <c r="G107" s="747">
        <f>G98+G105</f>
        <v>128</v>
      </c>
      <c r="H107" s="748">
        <f>H98+H105</f>
        <v>2662879723.52</v>
      </c>
      <c r="I107" s="749"/>
      <c r="J107" s="750">
        <f>J98+J105</f>
        <v>166429982.72</v>
      </c>
      <c r="L107" s="757"/>
      <c r="M107" s="758"/>
      <c r="AA107" s="694"/>
      <c r="AI107" s="695"/>
      <c r="AJ107" s="696"/>
    </row>
    <row r="108" spans="1:70" x14ac:dyDescent="0.3">
      <c r="J108" s="762">
        <f>J107*12</f>
        <v>1997159792.6399999</v>
      </c>
      <c r="L108" s="757"/>
      <c r="M108" s="758"/>
      <c r="AA108" s="694"/>
      <c r="AI108" s="695"/>
      <c r="AJ108" s="696"/>
    </row>
    <row r="109" spans="1:70" s="898" customFormat="1" ht="23.4" x14ac:dyDescent="0.45">
      <c r="A109" s="882"/>
      <c r="B109" s="883"/>
      <c r="C109" s="884"/>
      <c r="D109" s="884" t="s">
        <v>712</v>
      </c>
      <c r="E109" s="885"/>
      <c r="F109" s="884"/>
      <c r="G109" s="886"/>
      <c r="H109" s="884"/>
      <c r="I109" s="887"/>
      <c r="J109" s="884"/>
      <c r="K109" s="887"/>
      <c r="L109" s="888" t="s">
        <v>713</v>
      </c>
      <c r="M109" s="889"/>
      <c r="N109" s="890" t="s">
        <v>713</v>
      </c>
      <c r="O109" s="884"/>
      <c r="P109" s="884"/>
      <c r="Q109" s="884"/>
      <c r="R109" s="890"/>
      <c r="S109" s="884"/>
      <c r="T109" s="891"/>
      <c r="U109" s="890"/>
      <c r="V109" s="884"/>
      <c r="W109" s="892"/>
      <c r="X109" s="884"/>
      <c r="Y109" s="884"/>
      <c r="Z109" s="886"/>
      <c r="AA109" s="893"/>
      <c r="AB109" s="894"/>
      <c r="AC109" s="894"/>
      <c r="AD109" s="894"/>
      <c r="AE109" s="894"/>
      <c r="AF109" s="894"/>
      <c r="AG109" s="894"/>
      <c r="AH109" s="894"/>
      <c r="AI109" s="895"/>
      <c r="AJ109" s="896"/>
      <c r="AK109" s="897"/>
      <c r="BR109" s="899"/>
    </row>
    <row r="110" spans="1:70" ht="16.2" thickBot="1" x14ac:dyDescent="0.35">
      <c r="L110" s="692"/>
      <c r="M110" s="693"/>
      <c r="Y110" s="783"/>
      <c r="Z110" s="122"/>
      <c r="AA110" s="694"/>
      <c r="AI110" s="695"/>
      <c r="AJ110" s="696"/>
    </row>
    <row r="111" spans="1:70" ht="16.2" thickBot="1" x14ac:dyDescent="0.35">
      <c r="D111" s="784">
        <f>'[3]POP Dimensions'!L17</f>
        <v>2748779069.4400001</v>
      </c>
      <c r="E111" s="71" t="s">
        <v>340</v>
      </c>
      <c r="F111" s="663" t="s">
        <v>528</v>
      </c>
      <c r="G111" s="71" t="s">
        <v>606</v>
      </c>
      <c r="H111" s="663" t="s">
        <v>0</v>
      </c>
      <c r="I111" s="71" t="s">
        <v>607</v>
      </c>
      <c r="J111" s="663" t="s">
        <v>608</v>
      </c>
      <c r="L111" s="692" t="s">
        <v>0</v>
      </c>
      <c r="M111" s="693"/>
      <c r="N111" s="5"/>
      <c r="O111" s="663"/>
      <c r="P111" s="663" t="s">
        <v>0</v>
      </c>
      <c r="Q111" s="663" t="s">
        <v>609</v>
      </c>
      <c r="R111" s="5" t="s">
        <v>607</v>
      </c>
      <c r="S111" s="663" t="s">
        <v>610</v>
      </c>
      <c r="U111" s="5"/>
      <c r="V111" s="663" t="s">
        <v>158</v>
      </c>
      <c r="W111" s="44" t="s">
        <v>611</v>
      </c>
      <c r="X111" s="663"/>
      <c r="Y111" s="785" t="s">
        <v>612</v>
      </c>
      <c r="Z111" s="786" t="s">
        <v>0</v>
      </c>
      <c r="AA111" s="694"/>
      <c r="AC111" s="665" t="s">
        <v>613</v>
      </c>
      <c r="AI111" s="695"/>
      <c r="AJ111" s="696"/>
      <c r="AL111" s="663">
        <v>1</v>
      </c>
      <c r="AM111" s="663">
        <f>AL111+1</f>
        <v>2</v>
      </c>
      <c r="AN111" s="663">
        <f t="shared" ref="AN111:BQ111" si="26">AM111+1</f>
        <v>3</v>
      </c>
      <c r="AO111" s="663">
        <f t="shared" si="26"/>
        <v>4</v>
      </c>
      <c r="AP111" s="663">
        <f t="shared" si="26"/>
        <v>5</v>
      </c>
      <c r="AQ111" s="663">
        <f t="shared" si="26"/>
        <v>6</v>
      </c>
      <c r="AR111" s="663">
        <f t="shared" si="26"/>
        <v>7</v>
      </c>
      <c r="AS111" s="663">
        <f t="shared" si="26"/>
        <v>8</v>
      </c>
      <c r="AT111" s="23">
        <f t="shared" si="26"/>
        <v>9</v>
      </c>
      <c r="AU111" s="16">
        <f t="shared" si="26"/>
        <v>10</v>
      </c>
      <c r="AV111" s="16">
        <f t="shared" si="26"/>
        <v>11</v>
      </c>
      <c r="AW111" s="16">
        <f t="shared" si="26"/>
        <v>12</v>
      </c>
      <c r="AX111" s="16">
        <f t="shared" si="26"/>
        <v>13</v>
      </c>
      <c r="AY111" s="16">
        <f t="shared" si="26"/>
        <v>14</v>
      </c>
      <c r="AZ111" s="16">
        <f t="shared" si="26"/>
        <v>15</v>
      </c>
      <c r="BA111" s="16">
        <f t="shared" si="26"/>
        <v>16</v>
      </c>
      <c r="BB111" s="23">
        <f t="shared" si="26"/>
        <v>17</v>
      </c>
      <c r="BC111" s="16">
        <f t="shared" si="26"/>
        <v>18</v>
      </c>
      <c r="BD111" s="16">
        <f t="shared" si="26"/>
        <v>19</v>
      </c>
      <c r="BE111" s="16">
        <f t="shared" si="26"/>
        <v>20</v>
      </c>
      <c r="BF111" s="16">
        <f t="shared" si="26"/>
        <v>21</v>
      </c>
      <c r="BG111" s="16">
        <f t="shared" si="26"/>
        <v>22</v>
      </c>
      <c r="BH111" s="16">
        <f t="shared" si="26"/>
        <v>23</v>
      </c>
      <c r="BI111" s="16">
        <f t="shared" si="26"/>
        <v>24</v>
      </c>
      <c r="BJ111" s="23">
        <f t="shared" si="26"/>
        <v>25</v>
      </c>
      <c r="BK111" s="16">
        <f t="shared" si="26"/>
        <v>26</v>
      </c>
      <c r="BL111" s="16">
        <f t="shared" si="26"/>
        <v>27</v>
      </c>
      <c r="BM111" s="16">
        <f t="shared" si="26"/>
        <v>28</v>
      </c>
      <c r="BN111" s="16">
        <f t="shared" si="26"/>
        <v>29</v>
      </c>
      <c r="BO111" s="16">
        <f t="shared" si="26"/>
        <v>30</v>
      </c>
      <c r="BP111" s="16">
        <f t="shared" si="26"/>
        <v>31</v>
      </c>
      <c r="BQ111" s="16">
        <f t="shared" si="26"/>
        <v>32</v>
      </c>
    </row>
    <row r="112" spans="1:70" ht="16.2" thickBot="1" x14ac:dyDescent="0.35">
      <c r="C112" s="665"/>
      <c r="D112" s="665">
        <v>128</v>
      </c>
      <c r="F112" s="663" t="s">
        <v>0</v>
      </c>
      <c r="G112" s="71" t="s">
        <v>614</v>
      </c>
      <c r="H112" s="663" t="s">
        <v>615</v>
      </c>
      <c r="I112" s="71" t="s">
        <v>91</v>
      </c>
      <c r="J112" s="663" t="s">
        <v>616</v>
      </c>
      <c r="L112" s="692" t="s">
        <v>617</v>
      </c>
      <c r="M112" s="693"/>
      <c r="N112" s="5"/>
      <c r="O112" s="663"/>
      <c r="P112" s="663"/>
      <c r="Q112" s="663" t="s">
        <v>618</v>
      </c>
      <c r="R112" s="5" t="s">
        <v>91</v>
      </c>
      <c r="S112" s="663" t="s">
        <v>619</v>
      </c>
      <c r="U112" s="5"/>
      <c r="V112" s="663" t="s">
        <v>620</v>
      </c>
      <c r="W112" s="52" t="s">
        <v>621</v>
      </c>
      <c r="X112" s="663"/>
      <c r="Y112" s="785" t="s">
        <v>622</v>
      </c>
      <c r="Z112" s="786" t="s">
        <v>623</v>
      </c>
      <c r="AA112" s="694"/>
      <c r="AC112" s="665" t="s">
        <v>624</v>
      </c>
      <c r="AI112" s="695"/>
      <c r="AJ112" s="696"/>
      <c r="AL112" s="787" t="str">
        <f>F10</f>
        <v>Property Developer &amp; Labour</v>
      </c>
      <c r="AM112" s="787"/>
      <c r="AN112" s="663" t="str">
        <f>F12</f>
        <v>Interiors / Shop Fitting / Kitchens / Bathrooms</v>
      </c>
      <c r="AO112" s="787"/>
      <c r="AP112" s="788"/>
      <c r="AQ112" s="788"/>
      <c r="AR112" s="788"/>
      <c r="AS112" s="788"/>
      <c r="AT112" s="789"/>
      <c r="AU112" s="788"/>
      <c r="AV112" s="788"/>
      <c r="AW112" s="788"/>
      <c r="AX112" s="788"/>
      <c r="AY112" s="788"/>
      <c r="AZ112" s="788"/>
      <c r="BA112" s="788"/>
      <c r="BB112" s="789"/>
      <c r="BC112" s="788"/>
      <c r="BD112" s="788"/>
      <c r="BE112" s="788"/>
      <c r="BF112" s="788"/>
      <c r="BG112" s="788"/>
      <c r="BH112" s="788"/>
      <c r="BI112" s="788"/>
      <c r="BJ112" s="789"/>
      <c r="BK112" s="788"/>
      <c r="BL112" s="788"/>
      <c r="BM112" s="788"/>
      <c r="BN112" s="788"/>
      <c r="BO112" s="788"/>
      <c r="BP112" s="788"/>
      <c r="BQ112" s="788"/>
    </row>
    <row r="113" spans="1:78" x14ac:dyDescent="0.3">
      <c r="C113" s="665"/>
      <c r="D113" s="790">
        <f>D111/D112</f>
        <v>21474836.48</v>
      </c>
      <c r="G113" s="71" t="s">
        <v>609</v>
      </c>
      <c r="H113" s="663"/>
      <c r="I113" s="791">
        <v>1</v>
      </c>
      <c r="J113" s="663" t="s">
        <v>625</v>
      </c>
      <c r="L113" s="692"/>
      <c r="M113" s="693"/>
      <c r="N113" s="5"/>
      <c r="O113" s="663"/>
      <c r="P113" s="663"/>
      <c r="Q113" s="663"/>
      <c r="R113" s="792">
        <v>1</v>
      </c>
      <c r="S113" s="663" t="s">
        <v>618</v>
      </c>
      <c r="U113" s="5"/>
      <c r="V113" s="663" t="s">
        <v>626</v>
      </c>
      <c r="W113" s="52" t="s">
        <v>273</v>
      </c>
      <c r="X113" s="663"/>
      <c r="Y113" s="785" t="s">
        <v>0</v>
      </c>
      <c r="Z113" s="793"/>
      <c r="AA113" s="794" t="s">
        <v>627</v>
      </c>
      <c r="AI113" s="795"/>
      <c r="AJ113" s="696"/>
      <c r="AL113" s="663"/>
      <c r="AM113" s="663" t="str">
        <f>F11</f>
        <v>Building Supplies (Manufactured)</v>
      </c>
      <c r="AN113" s="663"/>
      <c r="AO113" s="663" t="str">
        <f>F13</f>
        <v xml:space="preserve">Electronics / Computers </v>
      </c>
    </row>
    <row r="114" spans="1:78" ht="18.600000000000001" x14ac:dyDescent="0.45">
      <c r="A114" s="796"/>
      <c r="B114" s="699"/>
      <c r="C114" s="699"/>
      <c r="D114" s="699">
        <f>D113</f>
        <v>21474836.48</v>
      </c>
      <c r="E114" s="673">
        <v>2</v>
      </c>
      <c r="F114" s="672" t="str">
        <f>F11</f>
        <v>Building Supplies (Manufactured)</v>
      </c>
      <c r="G114" s="675">
        <v>1</v>
      </c>
      <c r="H114" s="672">
        <f>D114*G114</f>
        <v>21474836.48</v>
      </c>
      <c r="I114" s="677">
        <f>I113</f>
        <v>1</v>
      </c>
      <c r="J114" s="672">
        <f>H114*I114</f>
        <v>21474836.48</v>
      </c>
      <c r="K114" s="797">
        <v>2</v>
      </c>
      <c r="L114" s="798" t="str">
        <f>F11</f>
        <v>Building Supplies (Manufactured)</v>
      </c>
      <c r="M114" s="799"/>
      <c r="N114" s="800"/>
      <c r="O114" s="683" t="s">
        <v>629</v>
      </c>
      <c r="P114" s="801">
        <f>K114</f>
        <v>2</v>
      </c>
      <c r="Q114" s="802">
        <f>G36</f>
        <v>16</v>
      </c>
      <c r="R114" s="803">
        <f>R113</f>
        <v>1</v>
      </c>
      <c r="S114" s="683" t="s">
        <v>610</v>
      </c>
      <c r="T114" s="683" t="s">
        <v>630</v>
      </c>
      <c r="U114" s="804"/>
      <c r="V114" s="683" t="s">
        <v>631</v>
      </c>
      <c r="W114" s="805" t="s">
        <v>611</v>
      </c>
      <c r="X114" s="683"/>
      <c r="Y114" s="683" t="s">
        <v>632</v>
      </c>
      <c r="Z114" s="806" t="s">
        <v>340</v>
      </c>
      <c r="AA114" s="807">
        <f>AI211</f>
        <v>0.47737499999999994</v>
      </c>
      <c r="AB114" s="292"/>
      <c r="AC114" s="672" t="s">
        <v>633</v>
      </c>
      <c r="AD114" s="672" t="s">
        <v>634</v>
      </c>
      <c r="AE114" s="672" t="s">
        <v>635</v>
      </c>
      <c r="AF114" s="672" t="s">
        <v>636</v>
      </c>
      <c r="AG114" s="672" t="s">
        <v>637</v>
      </c>
      <c r="AH114" s="672" t="s">
        <v>5</v>
      </c>
      <c r="AI114" s="808"/>
      <c r="AJ114" s="809"/>
      <c r="AL114" s="663"/>
      <c r="AM114" s="663"/>
      <c r="AN114" s="663"/>
      <c r="AO114" s="663"/>
      <c r="AP114" s="663"/>
      <c r="AQ114" s="663"/>
      <c r="AR114" s="663"/>
      <c r="AS114" s="663"/>
    </row>
    <row r="115" spans="1:78" s="788" customFormat="1" ht="16.8" x14ac:dyDescent="0.4">
      <c r="A115" s="665"/>
      <c r="B115" s="810"/>
      <c r="C115" s="691"/>
      <c r="D115" s="691"/>
      <c r="E115" s="111"/>
      <c r="F115" s="665"/>
      <c r="G115" s="111"/>
      <c r="H115" s="665"/>
      <c r="I115" s="704"/>
      <c r="J115" s="147">
        <f>J114</f>
        <v>21474836.48</v>
      </c>
      <c r="K115" s="704"/>
      <c r="L115" s="811" t="s">
        <v>638</v>
      </c>
      <c r="M115" s="693">
        <f>Z115</f>
        <v>10</v>
      </c>
      <c r="N115" s="900">
        <v>0.05</v>
      </c>
      <c r="O115" s="147">
        <f>J115*N115</f>
        <v>1073741.824</v>
      </c>
      <c r="P115" s="147"/>
      <c r="Q115" s="716">
        <f>Q114</f>
        <v>16</v>
      </c>
      <c r="R115" s="566">
        <f>R114</f>
        <v>1</v>
      </c>
      <c r="S115" s="147">
        <f>O115*Q115*R115</f>
        <v>17179869.184</v>
      </c>
      <c r="T115" s="716" t="s">
        <v>60</v>
      </c>
      <c r="U115" s="566">
        <v>0.25</v>
      </c>
      <c r="V115" s="147">
        <f>S115*U115</f>
        <v>4294967.2960000001</v>
      </c>
      <c r="W115" s="813">
        <f>N115*U115</f>
        <v>1.2500000000000001E-2</v>
      </c>
      <c r="X115" s="147" t="s">
        <v>2</v>
      </c>
      <c r="Y115" s="147" t="s">
        <v>544</v>
      </c>
      <c r="Z115" s="814">
        <v>10</v>
      </c>
      <c r="AA115" s="815"/>
      <c r="AB115" s="649"/>
      <c r="AC115" s="665">
        <f>V115</f>
        <v>4294967.2960000001</v>
      </c>
      <c r="AD115" s="665"/>
      <c r="AE115" s="665"/>
      <c r="AF115" s="665"/>
      <c r="AG115" s="665"/>
      <c r="AH115" s="665"/>
      <c r="AI115" s="816"/>
      <c r="AJ115" s="817"/>
      <c r="AK115" s="818"/>
      <c r="AT115" s="789"/>
      <c r="BB115" s="789"/>
      <c r="BJ115" s="789"/>
      <c r="BR115" s="25"/>
      <c r="BZ115" s="819"/>
    </row>
    <row r="116" spans="1:78" x14ac:dyDescent="0.3">
      <c r="B116" s="690"/>
      <c r="C116" s="691"/>
      <c r="D116" s="691"/>
      <c r="I116" s="753"/>
      <c r="J116" s="369"/>
      <c r="K116" s="753"/>
      <c r="L116" s="820"/>
      <c r="M116" s="693" t="str">
        <f t="shared" ref="M116:M119" si="27">Z116</f>
        <v>0A</v>
      </c>
      <c r="N116" s="167">
        <f>N115</f>
        <v>0.05</v>
      </c>
      <c r="O116" s="369"/>
      <c r="P116" s="367"/>
      <c r="Q116" s="821"/>
      <c r="R116" s="167"/>
      <c r="S116" s="369">
        <f>S115</f>
        <v>17179869.184</v>
      </c>
      <c r="T116" s="822" t="s">
        <v>534</v>
      </c>
      <c r="U116" s="167">
        <v>0</v>
      </c>
      <c r="V116" s="369">
        <f t="shared" ref="V116:V119" si="28">S116*U116</f>
        <v>0</v>
      </c>
      <c r="W116" s="823">
        <f>N116*U116</f>
        <v>0</v>
      </c>
      <c r="X116" s="369" t="s">
        <v>2</v>
      </c>
      <c r="Y116" s="824" t="s">
        <v>534</v>
      </c>
      <c r="Z116" s="786" t="s">
        <v>532</v>
      </c>
      <c r="AA116" s="694"/>
      <c r="AC116" s="665">
        <f>V116</f>
        <v>0</v>
      </c>
      <c r="AI116" s="825"/>
      <c r="AJ116" s="696"/>
    </row>
    <row r="117" spans="1:78" x14ac:dyDescent="0.3">
      <c r="B117" s="690"/>
      <c r="C117" s="691"/>
      <c r="D117" s="691"/>
      <c r="I117" s="753"/>
      <c r="J117" s="369"/>
      <c r="K117" s="753"/>
      <c r="L117" s="820"/>
      <c r="M117" s="693">
        <f t="shared" si="27"/>
        <v>1</v>
      </c>
      <c r="N117" s="167">
        <f>N116</f>
        <v>0.05</v>
      </c>
      <c r="O117" s="369"/>
      <c r="P117" s="367"/>
      <c r="Q117" s="821"/>
      <c r="R117" s="167"/>
      <c r="S117" s="369">
        <f>S116</f>
        <v>17179869.184</v>
      </c>
      <c r="T117" s="822" t="s">
        <v>639</v>
      </c>
      <c r="U117" s="167">
        <v>0.4</v>
      </c>
      <c r="V117" s="369">
        <f t="shared" si="28"/>
        <v>6871947.6736000003</v>
      </c>
      <c r="W117" s="823">
        <f>N117*U117</f>
        <v>2.0000000000000004E-2</v>
      </c>
      <c r="X117" s="369" t="s">
        <v>2</v>
      </c>
      <c r="Y117" s="147" t="s">
        <v>535</v>
      </c>
      <c r="Z117" s="786">
        <v>1</v>
      </c>
      <c r="AA117" s="694"/>
      <c r="AC117" s="665">
        <f>V117</f>
        <v>6871947.6736000003</v>
      </c>
      <c r="AI117" s="825"/>
      <c r="AJ117" s="696"/>
      <c r="AL117" s="663">
        <f>V117</f>
        <v>6871947.6736000003</v>
      </c>
      <c r="AM117" s="663"/>
      <c r="AO117" s="663"/>
    </row>
    <row r="118" spans="1:78" x14ac:dyDescent="0.3">
      <c r="B118" s="690"/>
      <c r="C118" s="691"/>
      <c r="D118" s="691"/>
      <c r="I118" s="753"/>
      <c r="J118" s="369"/>
      <c r="K118" s="753"/>
      <c r="L118" s="820"/>
      <c r="M118" s="693">
        <f t="shared" si="27"/>
        <v>6</v>
      </c>
      <c r="N118" s="167">
        <f t="shared" ref="N118:N119" si="29">N117</f>
        <v>0.05</v>
      </c>
      <c r="O118" s="369"/>
      <c r="P118" s="367"/>
      <c r="Q118" s="821"/>
      <c r="R118" s="167"/>
      <c r="S118" s="369">
        <f>S117</f>
        <v>17179869.184</v>
      </c>
      <c r="T118" s="822" t="s">
        <v>640</v>
      </c>
      <c r="U118" s="167">
        <v>0.1</v>
      </c>
      <c r="V118" s="369">
        <f t="shared" si="28"/>
        <v>1717986.9184000001</v>
      </c>
      <c r="W118" s="823">
        <f>N118*U118</f>
        <v>5.000000000000001E-3</v>
      </c>
      <c r="X118" s="369" t="s">
        <v>2</v>
      </c>
      <c r="Y118" s="147" t="s">
        <v>540</v>
      </c>
      <c r="Z118" s="786">
        <v>6</v>
      </c>
      <c r="AA118" s="694"/>
      <c r="AC118" s="665">
        <f>V118</f>
        <v>1717986.9184000001</v>
      </c>
      <c r="AI118" s="825"/>
      <c r="AJ118" s="696"/>
      <c r="AL118" s="663"/>
      <c r="AM118" s="663"/>
      <c r="AN118" s="663"/>
    </row>
    <row r="119" spans="1:78" x14ac:dyDescent="0.3">
      <c r="B119" s="690"/>
      <c r="C119" s="691"/>
      <c r="D119" s="691"/>
      <c r="I119" s="753"/>
      <c r="J119" s="369"/>
      <c r="K119" s="753"/>
      <c r="L119" s="820"/>
      <c r="M119" s="693">
        <f t="shared" si="27"/>
        <v>32</v>
      </c>
      <c r="N119" s="167">
        <f t="shared" si="29"/>
        <v>0.05</v>
      </c>
      <c r="O119" s="369"/>
      <c r="P119" s="367"/>
      <c r="Q119" s="821"/>
      <c r="R119" s="167"/>
      <c r="S119" s="369">
        <f>S118</f>
        <v>17179869.184</v>
      </c>
      <c r="T119" s="822" t="s">
        <v>5</v>
      </c>
      <c r="U119" s="167">
        <v>0.25</v>
      </c>
      <c r="V119" s="369">
        <f t="shared" si="28"/>
        <v>4294967.2960000001</v>
      </c>
      <c r="W119" s="823">
        <f>N119*U119</f>
        <v>1.2500000000000001E-2</v>
      </c>
      <c r="X119" s="369" t="s">
        <v>2</v>
      </c>
      <c r="Y119" s="369" t="s">
        <v>5</v>
      </c>
      <c r="Z119" s="786">
        <v>32</v>
      </c>
      <c r="AA119" s="694"/>
      <c r="AE119" s="665">
        <f>V119</f>
        <v>4294967.2960000001</v>
      </c>
      <c r="AH119" s="665">
        <f>V119</f>
        <v>4294967.2960000001</v>
      </c>
      <c r="AI119" s="825"/>
      <c r="AJ119" s="696"/>
    </row>
    <row r="120" spans="1:78" ht="16.2" thickBot="1" x14ac:dyDescent="0.35">
      <c r="B120" s="690"/>
      <c r="C120" s="691"/>
      <c r="D120" s="691"/>
      <c r="I120" s="753"/>
      <c r="J120" s="369"/>
      <c r="K120" s="753"/>
      <c r="L120" s="820"/>
      <c r="M120" s="826"/>
      <c r="N120" s="167"/>
      <c r="O120" s="369"/>
      <c r="P120" s="367"/>
      <c r="Q120" s="821"/>
      <c r="R120" s="167"/>
      <c r="S120" s="369"/>
      <c r="T120" s="822"/>
      <c r="U120" s="827">
        <f>SUM(U114:U119)</f>
        <v>1</v>
      </c>
      <c r="V120" s="369"/>
      <c r="W120" s="823"/>
      <c r="X120" s="369"/>
      <c r="Y120" s="369"/>
      <c r="Z120" s="786"/>
      <c r="AA120" s="694"/>
      <c r="AI120" s="825"/>
      <c r="AJ120" s="696"/>
    </row>
    <row r="121" spans="1:78" ht="7.95" customHeight="1" x14ac:dyDescent="0.3">
      <c r="B121" s="690"/>
      <c r="C121" s="691"/>
      <c r="D121" s="691"/>
      <c r="I121" s="753"/>
      <c r="J121" s="369"/>
      <c r="K121" s="753"/>
      <c r="L121" s="692"/>
      <c r="M121" s="693"/>
      <c r="N121" s="167"/>
      <c r="O121" s="369"/>
      <c r="P121" s="367"/>
      <c r="Q121" s="821"/>
      <c r="R121" s="167"/>
      <c r="S121" s="369"/>
      <c r="T121" s="822"/>
      <c r="U121" s="167"/>
      <c r="V121" s="369"/>
      <c r="W121" s="823"/>
      <c r="X121" s="369"/>
      <c r="Y121" s="369"/>
      <c r="Z121" s="786"/>
      <c r="AA121" s="694"/>
      <c r="AI121" s="825"/>
      <c r="AJ121" s="696"/>
    </row>
    <row r="122" spans="1:78" ht="16.8" x14ac:dyDescent="0.4">
      <c r="B122" s="690"/>
      <c r="C122" s="691"/>
      <c r="D122" s="691"/>
      <c r="I122" s="753"/>
      <c r="J122" s="369">
        <f>J115</f>
        <v>21474836.48</v>
      </c>
      <c r="K122" s="753"/>
      <c r="L122" s="692" t="s">
        <v>641</v>
      </c>
      <c r="M122" s="693">
        <f t="shared" ref="M122:M123" si="30">Z122</f>
        <v>2</v>
      </c>
      <c r="N122" s="901">
        <v>0.4</v>
      </c>
      <c r="O122" s="369">
        <f>J122*N122</f>
        <v>8589934.5920000002</v>
      </c>
      <c r="P122" s="367"/>
      <c r="Q122" s="821">
        <f>Q115</f>
        <v>16</v>
      </c>
      <c r="R122" s="167">
        <f>R115</f>
        <v>1</v>
      </c>
      <c r="S122" s="147">
        <f>O122*Q122*R122</f>
        <v>137438953.472</v>
      </c>
      <c r="T122" s="822" t="s">
        <v>7</v>
      </c>
      <c r="U122" s="167">
        <v>0.9</v>
      </c>
      <c r="V122" s="369">
        <f t="shared" ref="V122:V123" si="31">S122*U122</f>
        <v>123695058.12480001</v>
      </c>
      <c r="W122" s="823">
        <f>N122*U122</f>
        <v>0.36000000000000004</v>
      </c>
      <c r="X122" s="369" t="s">
        <v>2</v>
      </c>
      <c r="Y122" s="369" t="s">
        <v>536</v>
      </c>
      <c r="Z122" s="786">
        <v>2</v>
      </c>
      <c r="AA122" s="694"/>
      <c r="AG122" s="665">
        <f>V122</f>
        <v>123695058.12480001</v>
      </c>
      <c r="AI122" s="825"/>
      <c r="AJ122" s="696"/>
    </row>
    <row r="123" spans="1:78" x14ac:dyDescent="0.3">
      <c r="B123" s="690"/>
      <c r="C123" s="691"/>
      <c r="D123" s="691"/>
      <c r="I123" s="753"/>
      <c r="J123" s="369"/>
      <c r="K123" s="753"/>
      <c r="L123" s="692" t="s">
        <v>642</v>
      </c>
      <c r="M123" s="693">
        <f t="shared" si="30"/>
        <v>23</v>
      </c>
      <c r="N123" s="167">
        <f>N122</f>
        <v>0.4</v>
      </c>
      <c r="O123" s="369"/>
      <c r="P123" s="367"/>
      <c r="Q123" s="821"/>
      <c r="R123" s="167"/>
      <c r="S123" s="369">
        <f>S122</f>
        <v>137438953.472</v>
      </c>
      <c r="T123" s="822" t="s">
        <v>643</v>
      </c>
      <c r="U123" s="167">
        <v>0.1</v>
      </c>
      <c r="V123" s="369">
        <f t="shared" si="31"/>
        <v>13743895.347200001</v>
      </c>
      <c r="W123" s="823">
        <f>N123*U123</f>
        <v>4.0000000000000008E-2</v>
      </c>
      <c r="X123" s="369" t="s">
        <v>2</v>
      </c>
      <c r="Y123" s="829" t="s">
        <v>644</v>
      </c>
      <c r="Z123" s="786">
        <v>23</v>
      </c>
      <c r="AA123" s="694"/>
      <c r="AG123" s="665">
        <f>V123</f>
        <v>13743895.347200001</v>
      </c>
      <c r="AI123" s="825"/>
      <c r="AJ123" s="696"/>
    </row>
    <row r="124" spans="1:78" ht="16.2" thickBot="1" x14ac:dyDescent="0.35">
      <c r="B124" s="690"/>
      <c r="C124" s="691"/>
      <c r="D124" s="691"/>
      <c r="I124" s="753"/>
      <c r="J124" s="369"/>
      <c r="K124" s="753"/>
      <c r="L124" s="692"/>
      <c r="M124" s="693"/>
      <c r="N124" s="167"/>
      <c r="O124" s="369"/>
      <c r="P124" s="367"/>
      <c r="Q124" s="821"/>
      <c r="R124" s="167"/>
      <c r="S124" s="369"/>
      <c r="T124" s="822"/>
      <c r="U124" s="827">
        <f>SUM(U122:U123)</f>
        <v>1</v>
      </c>
      <c r="V124" s="369"/>
      <c r="W124" s="823"/>
      <c r="X124" s="369" t="s">
        <v>2</v>
      </c>
      <c r="Y124" s="369"/>
      <c r="Z124" s="786"/>
      <c r="AA124" s="694"/>
      <c r="AI124" s="825"/>
      <c r="AJ124" s="696"/>
    </row>
    <row r="125" spans="1:78" ht="7.95" customHeight="1" x14ac:dyDescent="0.3">
      <c r="B125" s="690"/>
      <c r="C125" s="691"/>
      <c r="D125" s="691"/>
      <c r="I125" s="753"/>
      <c r="J125" s="369"/>
      <c r="K125" s="753"/>
      <c r="L125" s="692"/>
      <c r="M125" s="693"/>
      <c r="N125" s="167"/>
      <c r="O125" s="369"/>
      <c r="P125" s="367"/>
      <c r="Q125" s="821"/>
      <c r="R125" s="167"/>
      <c r="S125" s="369"/>
      <c r="T125" s="822"/>
      <c r="U125" s="167"/>
      <c r="V125" s="369"/>
      <c r="W125" s="823"/>
      <c r="X125" s="369"/>
      <c r="Y125" s="369"/>
      <c r="Z125" s="786"/>
      <c r="AA125" s="694"/>
      <c r="AI125" s="825"/>
      <c r="AJ125" s="696"/>
    </row>
    <row r="126" spans="1:78" ht="17.399999999999999" thickBot="1" x14ac:dyDescent="0.45">
      <c r="B126" s="690"/>
      <c r="C126" s="691"/>
      <c r="D126" s="691"/>
      <c r="I126" s="753"/>
      <c r="J126" s="369">
        <f>J122</f>
        <v>21474836.48</v>
      </c>
      <c r="K126" s="753"/>
      <c r="L126" s="692" t="s">
        <v>645</v>
      </c>
      <c r="M126" s="693">
        <f t="shared" ref="M126" si="32">Z126</f>
        <v>29</v>
      </c>
      <c r="N126" s="902">
        <v>2.5000000000000001E-3</v>
      </c>
      <c r="O126" s="369">
        <f>J126*N126</f>
        <v>53687.091200000003</v>
      </c>
      <c r="P126" s="367"/>
      <c r="Q126" s="821">
        <f>Q122</f>
        <v>16</v>
      </c>
      <c r="R126" s="167">
        <f>R122</f>
        <v>1</v>
      </c>
      <c r="S126" s="147">
        <f>O126*Q126*R126</f>
        <v>858993.45920000004</v>
      </c>
      <c r="T126" s="822" t="s">
        <v>16</v>
      </c>
      <c r="U126" s="827">
        <v>1</v>
      </c>
      <c r="V126" s="369">
        <f t="shared" ref="V126" si="33">S126*U126</f>
        <v>858993.45920000004</v>
      </c>
      <c r="W126" s="823">
        <f>N126*U126</f>
        <v>2.5000000000000001E-3</v>
      </c>
      <c r="X126" s="369" t="s">
        <v>2</v>
      </c>
      <c r="Y126" s="369" t="s">
        <v>16</v>
      </c>
      <c r="Z126" s="786">
        <v>29</v>
      </c>
      <c r="AA126" s="694"/>
      <c r="AF126" s="665">
        <f>V126</f>
        <v>858993.45920000004</v>
      </c>
      <c r="AI126" s="825"/>
      <c r="AJ126" s="696"/>
    </row>
    <row r="127" spans="1:78" ht="15.6" customHeight="1" x14ac:dyDescent="0.3">
      <c r="B127" s="690"/>
      <c r="C127" s="691"/>
      <c r="D127" s="691"/>
      <c r="I127" s="753"/>
      <c r="J127" s="369"/>
      <c r="K127" s="753"/>
      <c r="L127" s="692"/>
      <c r="M127" s="693"/>
      <c r="N127" s="167"/>
      <c r="O127" s="369"/>
      <c r="P127" s="367"/>
      <c r="Q127" s="821"/>
      <c r="R127" s="167"/>
      <c r="S127" s="369"/>
      <c r="T127" s="822"/>
      <c r="U127" s="167"/>
      <c r="V127" s="369"/>
      <c r="W127" s="823"/>
      <c r="X127" s="369"/>
      <c r="Y127" s="369"/>
      <c r="Z127" s="786"/>
      <c r="AA127" s="694"/>
      <c r="AI127" s="825"/>
      <c r="AJ127" s="696"/>
    </row>
    <row r="128" spans="1:78" ht="16.8" x14ac:dyDescent="0.4">
      <c r="B128" s="690"/>
      <c r="C128" s="691"/>
      <c r="D128" s="691"/>
      <c r="I128" s="753"/>
      <c r="J128" s="369">
        <f>J126</f>
        <v>21474836.48</v>
      </c>
      <c r="K128" s="753"/>
      <c r="L128" s="692" t="s">
        <v>646</v>
      </c>
      <c r="M128" s="693">
        <f t="shared" ref="M128" si="34">Z128</f>
        <v>3</v>
      </c>
      <c r="N128" s="902">
        <v>2.5000000000000001E-3</v>
      </c>
      <c r="O128" s="369">
        <f>J128*N128</f>
        <v>53687.091200000003</v>
      </c>
      <c r="P128" s="367"/>
      <c r="Q128" s="821">
        <f>Q126</f>
        <v>16</v>
      </c>
      <c r="R128" s="167">
        <f>R126</f>
        <v>1</v>
      </c>
      <c r="S128" s="147">
        <f>O128*Q128*R128</f>
        <v>858993.45920000004</v>
      </c>
      <c r="T128" s="822" t="s">
        <v>647</v>
      </c>
      <c r="U128" s="167">
        <v>0.9</v>
      </c>
      <c r="V128" s="369">
        <f t="shared" ref="V128:V129" si="35">S128*U128</f>
        <v>773094.11328000005</v>
      </c>
      <c r="W128" s="823">
        <f>N128*U128</f>
        <v>2.2500000000000003E-3</v>
      </c>
      <c r="X128" s="369" t="s">
        <v>2</v>
      </c>
      <c r="Y128" s="369" t="s">
        <v>537</v>
      </c>
      <c r="Z128" s="786">
        <v>3</v>
      </c>
      <c r="AA128" s="694"/>
      <c r="AE128" s="665">
        <f>V128</f>
        <v>773094.11328000005</v>
      </c>
      <c r="AI128" s="825"/>
      <c r="AJ128" s="696"/>
    </row>
    <row r="129" spans="2:36" x14ac:dyDescent="0.3">
      <c r="B129" s="690"/>
      <c r="C129" s="691"/>
      <c r="D129" s="691"/>
      <c r="I129" s="753"/>
      <c r="J129" s="369"/>
      <c r="K129" s="753"/>
      <c r="L129" s="692"/>
      <c r="M129" s="693"/>
      <c r="N129" s="903">
        <f>N128</f>
        <v>2.5000000000000001E-3</v>
      </c>
      <c r="O129" s="369"/>
      <c r="P129" s="367"/>
      <c r="Q129" s="821"/>
      <c r="R129" s="167"/>
      <c r="S129" s="369">
        <f>S128</f>
        <v>858993.45920000004</v>
      </c>
      <c r="T129" s="822" t="s">
        <v>648</v>
      </c>
      <c r="U129" s="167">
        <v>0.1</v>
      </c>
      <c r="V129" s="369">
        <f t="shared" si="35"/>
        <v>85899.345920000007</v>
      </c>
      <c r="W129" s="823">
        <f>N129*U129</f>
        <v>2.5000000000000001E-4</v>
      </c>
      <c r="X129" s="369" t="s">
        <v>2</v>
      </c>
      <c r="Y129" s="829" t="s">
        <v>644</v>
      </c>
      <c r="Z129" s="786">
        <v>2</v>
      </c>
      <c r="AA129" s="694"/>
      <c r="AG129" s="665">
        <f>V129</f>
        <v>85899.345920000007</v>
      </c>
      <c r="AI129" s="825"/>
      <c r="AJ129" s="696"/>
    </row>
    <row r="130" spans="2:36" ht="16.2" thickBot="1" x14ac:dyDescent="0.35">
      <c r="B130" s="690"/>
      <c r="C130" s="691"/>
      <c r="D130" s="691"/>
      <c r="I130" s="753"/>
      <c r="J130" s="369"/>
      <c r="K130" s="753"/>
      <c r="L130" s="692"/>
      <c r="M130" s="693"/>
      <c r="N130" s="167"/>
      <c r="O130" s="369"/>
      <c r="P130" s="367"/>
      <c r="Q130" s="821"/>
      <c r="R130" s="167"/>
      <c r="S130" s="369"/>
      <c r="T130" s="822"/>
      <c r="U130" s="827">
        <f>SUM(U128:U129)</f>
        <v>1</v>
      </c>
      <c r="V130" s="369"/>
      <c r="W130" s="823"/>
      <c r="X130" s="369"/>
      <c r="Y130" s="369"/>
      <c r="Z130" s="786"/>
      <c r="AA130" s="830" t="s">
        <v>649</v>
      </c>
      <c r="AB130" s="831"/>
      <c r="AC130" s="832" t="s">
        <v>633</v>
      </c>
      <c r="AD130" s="832" t="s">
        <v>634</v>
      </c>
      <c r="AE130" s="832" t="s">
        <v>635</v>
      </c>
      <c r="AF130" s="832" t="s">
        <v>636</v>
      </c>
      <c r="AG130" s="832" t="s">
        <v>637</v>
      </c>
      <c r="AH130" s="832" t="s">
        <v>5</v>
      </c>
      <c r="AI130" s="825"/>
      <c r="AJ130" s="696"/>
    </row>
    <row r="131" spans="2:36" ht="7.95" customHeight="1" x14ac:dyDescent="0.3">
      <c r="B131" s="690"/>
      <c r="C131" s="691"/>
      <c r="D131" s="691"/>
      <c r="I131" s="753"/>
      <c r="J131" s="369"/>
      <c r="K131" s="753"/>
      <c r="L131" s="692"/>
      <c r="M131" s="693"/>
      <c r="N131" s="167"/>
      <c r="O131" s="369"/>
      <c r="P131" s="367"/>
      <c r="Q131" s="821"/>
      <c r="R131" s="167"/>
      <c r="S131" s="369"/>
      <c r="T131" s="822"/>
      <c r="U131" s="167"/>
      <c r="V131" s="369"/>
      <c r="W131" s="823"/>
      <c r="X131" s="369"/>
      <c r="Y131" s="369"/>
      <c r="Z131" s="786"/>
      <c r="AA131" s="694"/>
      <c r="AI131" s="825"/>
      <c r="AJ131" s="696"/>
    </row>
    <row r="132" spans="2:36" ht="16.8" x14ac:dyDescent="0.4">
      <c r="B132" s="690"/>
      <c r="C132" s="691"/>
      <c r="D132" s="691"/>
      <c r="I132" s="753"/>
      <c r="J132" s="369">
        <f>J128</f>
        <v>21474836.48</v>
      </c>
      <c r="K132" s="753"/>
      <c r="L132" s="692" t="s">
        <v>650</v>
      </c>
      <c r="M132" s="693">
        <f t="shared" ref="M132:M137" si="36">Z132</f>
        <v>1</v>
      </c>
      <c r="N132" s="901">
        <v>0.01</v>
      </c>
      <c r="O132" s="369">
        <f>J132*N132</f>
        <v>214748.36480000001</v>
      </c>
      <c r="P132" s="367"/>
      <c r="Q132" s="821">
        <f>Q128</f>
        <v>16</v>
      </c>
      <c r="R132" s="167">
        <f>R128</f>
        <v>1</v>
      </c>
      <c r="S132" s="147">
        <f>O132*Q132*R132</f>
        <v>3435973.8368000002</v>
      </c>
      <c r="T132" s="822" t="s">
        <v>651</v>
      </c>
      <c r="U132" s="167">
        <v>0</v>
      </c>
      <c r="V132" s="369">
        <f t="shared" ref="V132:V137" si="37">S132*U132</f>
        <v>0</v>
      </c>
      <c r="W132" s="823">
        <f t="shared" ref="W132:W137" si="38">N132*U132</f>
        <v>0</v>
      </c>
      <c r="X132" s="369" t="s">
        <v>2</v>
      </c>
      <c r="Y132" s="147" t="s">
        <v>535</v>
      </c>
      <c r="Z132" s="786">
        <v>1</v>
      </c>
      <c r="AA132" s="694"/>
      <c r="AC132" s="665">
        <f t="shared" ref="AC132:AC137" si="39">V132</f>
        <v>0</v>
      </c>
      <c r="AD132" s="649"/>
      <c r="AI132" s="825"/>
      <c r="AJ132" s="696"/>
    </row>
    <row r="133" spans="2:36" x14ac:dyDescent="0.3">
      <c r="B133" s="690"/>
      <c r="C133" s="691"/>
      <c r="D133" s="691"/>
      <c r="I133" s="753"/>
      <c r="J133" s="369"/>
      <c r="K133" s="753"/>
      <c r="L133" s="692"/>
      <c r="M133" s="693">
        <f t="shared" si="36"/>
        <v>1</v>
      </c>
      <c r="N133" s="167">
        <f>N132</f>
        <v>0.01</v>
      </c>
      <c r="O133" s="369"/>
      <c r="P133" s="367"/>
      <c r="Q133" s="821"/>
      <c r="R133" s="167"/>
      <c r="S133" s="369">
        <f>S132</f>
        <v>3435973.8368000002</v>
      </c>
      <c r="T133" s="822" t="s">
        <v>652</v>
      </c>
      <c r="U133" s="167">
        <v>0.2</v>
      </c>
      <c r="V133" s="369">
        <f t="shared" si="37"/>
        <v>687194.76736000006</v>
      </c>
      <c r="W133" s="823">
        <f t="shared" si="38"/>
        <v>2E-3</v>
      </c>
      <c r="X133" s="369" t="s">
        <v>2</v>
      </c>
      <c r="Y133" s="147" t="s">
        <v>535</v>
      </c>
      <c r="Z133" s="786">
        <v>1</v>
      </c>
      <c r="AA133" s="694"/>
      <c r="AC133" s="665">
        <f t="shared" si="39"/>
        <v>687194.76736000006</v>
      </c>
      <c r="AI133" s="825"/>
      <c r="AJ133" s="696"/>
    </row>
    <row r="134" spans="2:36" x14ac:dyDescent="0.3">
      <c r="B134" s="690"/>
      <c r="C134" s="691"/>
      <c r="D134" s="691"/>
      <c r="I134" s="753"/>
      <c r="J134" s="369"/>
      <c r="K134" s="753"/>
      <c r="L134" s="692"/>
      <c r="M134" s="693">
        <f t="shared" si="36"/>
        <v>1</v>
      </c>
      <c r="N134" s="167">
        <f>N133</f>
        <v>0.01</v>
      </c>
      <c r="O134" s="369"/>
      <c r="P134" s="367"/>
      <c r="Q134" s="821"/>
      <c r="R134" s="167"/>
      <c r="S134" s="369">
        <f>S133</f>
        <v>3435973.8368000002</v>
      </c>
      <c r="T134" s="822" t="s">
        <v>653</v>
      </c>
      <c r="U134" s="167">
        <v>0.5</v>
      </c>
      <c r="V134" s="369">
        <f t="shared" si="37"/>
        <v>1717986.9184000001</v>
      </c>
      <c r="W134" s="823">
        <f t="shared" si="38"/>
        <v>5.0000000000000001E-3</v>
      </c>
      <c r="X134" s="369" t="s">
        <v>2</v>
      </c>
      <c r="Y134" s="147" t="s">
        <v>535</v>
      </c>
      <c r="Z134" s="786">
        <v>1</v>
      </c>
      <c r="AA134" s="694"/>
      <c r="AC134" s="665">
        <f t="shared" si="39"/>
        <v>1717986.9184000001</v>
      </c>
      <c r="AI134" s="825"/>
      <c r="AJ134" s="696"/>
    </row>
    <row r="135" spans="2:36" x14ac:dyDescent="0.3">
      <c r="B135" s="690"/>
      <c r="C135" s="691"/>
      <c r="D135" s="691"/>
      <c r="I135" s="753"/>
      <c r="J135" s="369"/>
      <c r="K135" s="753"/>
      <c r="L135" s="692"/>
      <c r="M135" s="693">
        <f t="shared" si="36"/>
        <v>1</v>
      </c>
      <c r="N135" s="167">
        <f>N134</f>
        <v>0.01</v>
      </c>
      <c r="O135" s="369"/>
      <c r="P135" s="367"/>
      <c r="Q135" s="821"/>
      <c r="R135" s="167"/>
      <c r="S135" s="369">
        <f>S134</f>
        <v>3435973.8368000002</v>
      </c>
      <c r="T135" s="822" t="s">
        <v>3</v>
      </c>
      <c r="U135" s="167">
        <v>0.05</v>
      </c>
      <c r="V135" s="369">
        <f t="shared" si="37"/>
        <v>171798.69184000001</v>
      </c>
      <c r="W135" s="823">
        <f t="shared" si="38"/>
        <v>5.0000000000000001E-4</v>
      </c>
      <c r="X135" s="369" t="s">
        <v>2</v>
      </c>
      <c r="Y135" s="147" t="s">
        <v>535</v>
      </c>
      <c r="Z135" s="786">
        <v>1</v>
      </c>
      <c r="AA135" s="694"/>
      <c r="AC135" s="665">
        <f t="shared" si="39"/>
        <v>171798.69184000001</v>
      </c>
      <c r="AI135" s="825"/>
      <c r="AJ135" s="696"/>
    </row>
    <row r="136" spans="2:36" x14ac:dyDescent="0.3">
      <c r="B136" s="690"/>
      <c r="C136" s="691"/>
      <c r="D136" s="691"/>
      <c r="I136" s="753"/>
      <c r="J136" s="369"/>
      <c r="K136" s="753"/>
      <c r="L136" s="692"/>
      <c r="M136" s="693">
        <f t="shared" si="36"/>
        <v>1</v>
      </c>
      <c r="N136" s="167">
        <f>N135</f>
        <v>0.01</v>
      </c>
      <c r="O136" s="369"/>
      <c r="P136" s="367"/>
      <c r="Q136" s="821"/>
      <c r="R136" s="167"/>
      <c r="S136" s="369">
        <f>S135</f>
        <v>3435973.8368000002</v>
      </c>
      <c r="T136" s="822" t="s">
        <v>16</v>
      </c>
      <c r="U136" s="167">
        <v>0.15</v>
      </c>
      <c r="V136" s="369">
        <f t="shared" si="37"/>
        <v>515396.07552000001</v>
      </c>
      <c r="W136" s="823">
        <f t="shared" si="38"/>
        <v>1.5E-3</v>
      </c>
      <c r="X136" s="369" t="s">
        <v>2</v>
      </c>
      <c r="Y136" s="147" t="s">
        <v>535</v>
      </c>
      <c r="Z136" s="786">
        <v>1</v>
      </c>
      <c r="AA136" s="694"/>
      <c r="AC136" s="665">
        <f t="shared" si="39"/>
        <v>515396.07552000001</v>
      </c>
      <c r="AI136" s="825"/>
      <c r="AJ136" s="696"/>
    </row>
    <row r="137" spans="2:36" x14ac:dyDescent="0.3">
      <c r="B137" s="690"/>
      <c r="C137" s="691"/>
      <c r="D137" s="691"/>
      <c r="I137" s="753"/>
      <c r="J137" s="369"/>
      <c r="K137" s="753"/>
      <c r="L137" s="692"/>
      <c r="M137" s="693">
        <f t="shared" si="36"/>
        <v>1</v>
      </c>
      <c r="N137" s="167">
        <f>N135</f>
        <v>0.01</v>
      </c>
      <c r="O137" s="369"/>
      <c r="P137" s="367"/>
      <c r="Q137" s="821"/>
      <c r="R137" s="167"/>
      <c r="S137" s="369">
        <f>S136</f>
        <v>3435973.8368000002</v>
      </c>
      <c r="T137" s="822" t="s">
        <v>394</v>
      </c>
      <c r="U137" s="167">
        <v>0.1</v>
      </c>
      <c r="V137" s="369">
        <f t="shared" si="37"/>
        <v>343597.38368000003</v>
      </c>
      <c r="W137" s="823">
        <f t="shared" si="38"/>
        <v>1E-3</v>
      </c>
      <c r="X137" s="369" t="s">
        <v>2</v>
      </c>
      <c r="Y137" s="147" t="s">
        <v>535</v>
      </c>
      <c r="Z137" s="786">
        <v>1</v>
      </c>
      <c r="AA137" s="694"/>
      <c r="AC137" s="665">
        <f t="shared" si="39"/>
        <v>343597.38368000003</v>
      </c>
      <c r="AI137" s="825"/>
      <c r="AJ137" s="696"/>
    </row>
    <row r="138" spans="2:36" ht="16.2" thickBot="1" x14ac:dyDescent="0.35">
      <c r="B138" s="690"/>
      <c r="C138" s="691"/>
      <c r="D138" s="691"/>
      <c r="I138" s="753"/>
      <c r="J138" s="369"/>
      <c r="K138" s="753"/>
      <c r="L138" s="692"/>
      <c r="M138" s="693"/>
      <c r="N138" s="167"/>
      <c r="O138" s="369"/>
      <c r="P138" s="367"/>
      <c r="Q138" s="821"/>
      <c r="R138" s="167"/>
      <c r="S138" s="369"/>
      <c r="T138" s="822"/>
      <c r="U138" s="827">
        <f>SUM(U132:U137)</f>
        <v>1</v>
      </c>
      <c r="V138" s="369"/>
      <c r="W138" s="823"/>
      <c r="X138" s="369"/>
      <c r="Y138" s="369"/>
      <c r="Z138" s="786"/>
      <c r="AA138" s="830" t="s">
        <v>649</v>
      </c>
      <c r="AB138" s="831"/>
      <c r="AC138" s="832" t="s">
        <v>633</v>
      </c>
      <c r="AD138" s="832" t="s">
        <v>634</v>
      </c>
      <c r="AE138" s="832" t="s">
        <v>635</v>
      </c>
      <c r="AF138" s="832" t="s">
        <v>636</v>
      </c>
      <c r="AG138" s="832" t="s">
        <v>637</v>
      </c>
      <c r="AH138" s="832" t="s">
        <v>5</v>
      </c>
      <c r="AI138" s="825"/>
      <c r="AJ138" s="696"/>
    </row>
    <row r="139" spans="2:36" ht="7.95" customHeight="1" x14ac:dyDescent="0.3">
      <c r="B139" s="690"/>
      <c r="C139" s="691"/>
      <c r="D139" s="691"/>
      <c r="I139" s="753"/>
      <c r="J139" s="369"/>
      <c r="K139" s="753"/>
      <c r="L139" s="692"/>
      <c r="M139" s="693"/>
      <c r="N139" s="167"/>
      <c r="O139" s="369"/>
      <c r="P139" s="367"/>
      <c r="Q139" s="821"/>
      <c r="R139" s="167"/>
      <c r="S139" s="369"/>
      <c r="T139" s="822"/>
      <c r="U139" s="167"/>
      <c r="V139" s="369"/>
      <c r="W139" s="823"/>
      <c r="X139" s="369"/>
      <c r="Y139" s="369"/>
      <c r="Z139" s="786"/>
      <c r="AA139" s="694"/>
      <c r="AI139" s="825"/>
      <c r="AJ139" s="696"/>
    </row>
    <row r="140" spans="2:36" ht="17.399999999999999" thickBot="1" x14ac:dyDescent="0.45">
      <c r="B140" s="690"/>
      <c r="C140" s="691"/>
      <c r="D140" s="691"/>
      <c r="I140" s="753"/>
      <c r="J140" s="369">
        <f>J132</f>
        <v>21474836.48</v>
      </c>
      <c r="K140" s="753"/>
      <c r="L140" s="692" t="s">
        <v>654</v>
      </c>
      <c r="M140" s="693">
        <f t="shared" ref="M140" si="40">Z140</f>
        <v>20</v>
      </c>
      <c r="N140" s="901">
        <v>2.5000000000000001E-2</v>
      </c>
      <c r="O140" s="369">
        <f>J140*N140</f>
        <v>536870.91200000001</v>
      </c>
      <c r="P140" s="367"/>
      <c r="Q140" s="821">
        <f>Q132</f>
        <v>16</v>
      </c>
      <c r="R140" s="167">
        <f>R132</f>
        <v>1</v>
      </c>
      <c r="S140" s="147">
        <f>O140*Q140*R140</f>
        <v>8589934.5920000002</v>
      </c>
      <c r="T140" s="822" t="s">
        <v>655</v>
      </c>
      <c r="U140" s="827">
        <v>1</v>
      </c>
      <c r="V140" s="369">
        <f t="shared" ref="V140" si="41">S140*U140</f>
        <v>8589934.5920000002</v>
      </c>
      <c r="W140" s="823">
        <f>N140*U140</f>
        <v>2.5000000000000001E-2</v>
      </c>
      <c r="X140" s="369" t="s">
        <v>2</v>
      </c>
      <c r="Y140" s="369" t="s">
        <v>560</v>
      </c>
      <c r="Z140" s="786">
        <v>20</v>
      </c>
      <c r="AA140" s="694"/>
      <c r="AE140" s="665">
        <f>V140</f>
        <v>8589934.5920000002</v>
      </c>
      <c r="AI140" s="825"/>
      <c r="AJ140" s="696"/>
    </row>
    <row r="141" spans="2:36" x14ac:dyDescent="0.3">
      <c r="B141" s="690"/>
      <c r="C141" s="691"/>
      <c r="D141" s="691"/>
      <c r="I141" s="753"/>
      <c r="J141" s="369"/>
      <c r="K141" s="753"/>
      <c r="L141" s="692"/>
      <c r="M141" s="693"/>
      <c r="N141" s="833"/>
      <c r="O141" s="369"/>
      <c r="P141" s="367"/>
      <c r="Q141" s="821"/>
      <c r="R141" s="167"/>
      <c r="S141" s="369"/>
      <c r="T141" s="822"/>
      <c r="U141" s="167"/>
      <c r="V141" s="369"/>
      <c r="W141" s="823"/>
      <c r="X141" s="369"/>
      <c r="Y141" s="369"/>
      <c r="Z141" s="786"/>
      <c r="AA141" s="694"/>
      <c r="AI141" s="825"/>
      <c r="AJ141" s="696"/>
    </row>
    <row r="142" spans="2:36" ht="17.399999999999999" thickBot="1" x14ac:dyDescent="0.45">
      <c r="B142" s="690"/>
      <c r="C142" s="691"/>
      <c r="D142" s="691"/>
      <c r="I142" s="753"/>
      <c r="J142" s="369">
        <f>J140</f>
        <v>21474836.48</v>
      </c>
      <c r="K142" s="753"/>
      <c r="L142" s="692" t="s">
        <v>656</v>
      </c>
      <c r="M142" s="693">
        <f t="shared" ref="M142" si="42">Z142</f>
        <v>8</v>
      </c>
      <c r="N142" s="901">
        <v>0.02</v>
      </c>
      <c r="O142" s="369">
        <f>J142*N142</f>
        <v>429496.72960000002</v>
      </c>
      <c r="P142" s="367"/>
      <c r="Q142" s="821">
        <f>Q140</f>
        <v>16</v>
      </c>
      <c r="R142" s="167">
        <f>R140</f>
        <v>1</v>
      </c>
      <c r="S142" s="147">
        <f>O142*Q142*R142</f>
        <v>6871947.6736000003</v>
      </c>
      <c r="T142" s="822" t="s">
        <v>97</v>
      </c>
      <c r="U142" s="827">
        <v>1</v>
      </c>
      <c r="V142" s="369">
        <f t="shared" ref="V142" si="43">S142*U142</f>
        <v>6871947.6736000003</v>
      </c>
      <c r="W142" s="823">
        <f>N142*U142</f>
        <v>0.02</v>
      </c>
      <c r="X142" s="369" t="s">
        <v>2</v>
      </c>
      <c r="Y142" s="16" t="s">
        <v>542</v>
      </c>
      <c r="Z142" s="786">
        <v>8</v>
      </c>
      <c r="AA142" s="694"/>
      <c r="AE142" s="665">
        <f>V142</f>
        <v>6871947.6736000003</v>
      </c>
      <c r="AI142" s="825"/>
      <c r="AJ142" s="696"/>
    </row>
    <row r="143" spans="2:36" x14ac:dyDescent="0.3">
      <c r="B143" s="690"/>
      <c r="C143" s="691"/>
      <c r="D143" s="691"/>
      <c r="I143" s="753"/>
      <c r="J143" s="369"/>
      <c r="K143" s="753"/>
      <c r="L143" s="692"/>
      <c r="M143" s="693"/>
      <c r="N143" s="833"/>
      <c r="O143" s="369"/>
      <c r="P143" s="367"/>
      <c r="Q143" s="821"/>
      <c r="R143" s="167"/>
      <c r="S143" s="369"/>
      <c r="T143" s="822"/>
      <c r="U143" s="167"/>
      <c r="V143" s="369"/>
      <c r="W143" s="823"/>
      <c r="X143" s="369"/>
      <c r="Y143" s="369"/>
      <c r="Z143" s="786"/>
      <c r="AA143" s="694"/>
      <c r="AI143" s="825"/>
      <c r="AJ143" s="696"/>
    </row>
    <row r="144" spans="2:36" ht="17.399999999999999" thickBot="1" x14ac:dyDescent="0.45">
      <c r="B144" s="690"/>
      <c r="C144" s="691"/>
      <c r="D144" s="691"/>
      <c r="I144" s="753"/>
      <c r="J144" s="369">
        <f>J142</f>
        <v>21474836.48</v>
      </c>
      <c r="K144" s="753"/>
      <c r="L144" s="692" t="s">
        <v>657</v>
      </c>
      <c r="M144" s="693">
        <f t="shared" ref="M144" si="44">Z144</f>
        <v>9</v>
      </c>
      <c r="N144" s="901">
        <v>0.02</v>
      </c>
      <c r="O144" s="369">
        <f>J144*N144</f>
        <v>429496.72960000002</v>
      </c>
      <c r="P144" s="367"/>
      <c r="Q144" s="821">
        <f>Q142</f>
        <v>16</v>
      </c>
      <c r="R144" s="167">
        <f>R142</f>
        <v>1</v>
      </c>
      <c r="S144" s="147">
        <f>O144*Q144*R144</f>
        <v>6871947.6736000003</v>
      </c>
      <c r="T144" s="822" t="s">
        <v>658</v>
      </c>
      <c r="U144" s="827">
        <v>1</v>
      </c>
      <c r="V144" s="369">
        <f t="shared" ref="V144" si="45">S144*U144</f>
        <v>6871947.6736000003</v>
      </c>
      <c r="W144" s="823">
        <f>N144*U144</f>
        <v>0.02</v>
      </c>
      <c r="X144" s="369" t="s">
        <v>2</v>
      </c>
      <c r="Y144" s="147" t="s">
        <v>543</v>
      </c>
      <c r="Z144" s="786">
        <v>9</v>
      </c>
      <c r="AA144" s="694"/>
      <c r="AI144" s="825"/>
      <c r="AJ144" s="696"/>
    </row>
    <row r="145" spans="2:36" x14ac:dyDescent="0.3">
      <c r="B145" s="690"/>
      <c r="C145" s="691"/>
      <c r="D145" s="691"/>
      <c r="I145" s="753"/>
      <c r="J145" s="369"/>
      <c r="K145" s="753"/>
      <c r="L145" s="692"/>
      <c r="M145" s="693"/>
      <c r="N145" s="833"/>
      <c r="O145" s="369"/>
      <c r="P145" s="367"/>
      <c r="Q145" s="821"/>
      <c r="R145" s="167"/>
      <c r="S145" s="369"/>
      <c r="T145" s="822"/>
      <c r="U145" s="167"/>
      <c r="V145" s="369"/>
      <c r="W145" s="823"/>
      <c r="X145" s="369"/>
      <c r="Y145" s="369"/>
      <c r="Z145" s="786"/>
      <c r="AA145" s="694"/>
      <c r="AI145" s="825"/>
      <c r="AJ145" s="696"/>
    </row>
    <row r="146" spans="2:36" ht="17.399999999999999" thickBot="1" x14ac:dyDescent="0.45">
      <c r="B146" s="690"/>
      <c r="C146" s="691"/>
      <c r="D146" s="691"/>
      <c r="I146" s="753"/>
      <c r="J146" s="369">
        <f>J144</f>
        <v>21474836.48</v>
      </c>
      <c r="K146" s="753"/>
      <c r="L146" s="692" t="s">
        <v>659</v>
      </c>
      <c r="M146" s="693">
        <f t="shared" ref="M146:M164" si="46">Z146</f>
        <v>12</v>
      </c>
      <c r="N146" s="902">
        <v>2.5000000000000001E-3</v>
      </c>
      <c r="O146" s="369">
        <f>J146*N146</f>
        <v>53687.091200000003</v>
      </c>
      <c r="P146" s="367"/>
      <c r="Q146" s="821">
        <f>Q144</f>
        <v>16</v>
      </c>
      <c r="R146" s="167">
        <f>R144</f>
        <v>1</v>
      </c>
      <c r="S146" s="147">
        <f>O146*Q146*R146</f>
        <v>858993.45920000004</v>
      </c>
      <c r="T146" s="822" t="s">
        <v>660</v>
      </c>
      <c r="U146" s="827">
        <v>1</v>
      </c>
      <c r="V146" s="369">
        <f t="shared" ref="V146" si="47">S146*U146</f>
        <v>858993.45920000004</v>
      </c>
      <c r="W146" s="823">
        <f>N146*U146</f>
        <v>2.5000000000000001E-3</v>
      </c>
      <c r="X146" s="369" t="s">
        <v>2</v>
      </c>
      <c r="Y146" s="369" t="s">
        <v>546</v>
      </c>
      <c r="Z146" s="786">
        <v>12</v>
      </c>
      <c r="AA146" s="694"/>
      <c r="AD146" s="665">
        <f>V146</f>
        <v>858993.45920000004</v>
      </c>
      <c r="AI146" s="825"/>
      <c r="AJ146" s="696"/>
    </row>
    <row r="147" spans="2:36" x14ac:dyDescent="0.3">
      <c r="B147" s="690"/>
      <c r="C147" s="691"/>
      <c r="D147" s="691"/>
      <c r="I147" s="753"/>
      <c r="J147" s="369"/>
      <c r="K147" s="753"/>
      <c r="L147" s="692"/>
      <c r="M147" s="693"/>
      <c r="N147" s="833"/>
      <c r="O147" s="369"/>
      <c r="P147" s="367"/>
      <c r="Q147" s="821"/>
      <c r="R147" s="167"/>
      <c r="S147" s="369"/>
      <c r="T147" s="822"/>
      <c r="U147" s="167"/>
      <c r="V147" s="369"/>
      <c r="W147" s="823"/>
      <c r="X147" s="369"/>
      <c r="Y147" s="369"/>
      <c r="Z147" s="786"/>
      <c r="AA147" s="694"/>
      <c r="AI147" s="825"/>
      <c r="AJ147" s="696"/>
    </row>
    <row r="148" spans="2:36" ht="17.399999999999999" thickBot="1" x14ac:dyDescent="0.45">
      <c r="B148" s="690"/>
      <c r="C148" s="691"/>
      <c r="D148" s="691"/>
      <c r="I148" s="753"/>
      <c r="J148" s="369">
        <f>J146</f>
        <v>21474836.48</v>
      </c>
      <c r="K148" s="753"/>
      <c r="L148" s="692" t="s">
        <v>661</v>
      </c>
      <c r="M148" s="693">
        <f t="shared" si="46"/>
        <v>18</v>
      </c>
      <c r="N148" s="901">
        <v>0.01</v>
      </c>
      <c r="O148" s="369">
        <f>J148*N148</f>
        <v>214748.36480000001</v>
      </c>
      <c r="P148" s="367"/>
      <c r="Q148" s="821">
        <f>Q146</f>
        <v>16</v>
      </c>
      <c r="R148" s="167">
        <f>R146</f>
        <v>1</v>
      </c>
      <c r="S148" s="147">
        <f>O148*Q148*R148</f>
        <v>3435973.8368000002</v>
      </c>
      <c r="T148" s="822" t="s">
        <v>662</v>
      </c>
      <c r="U148" s="827">
        <v>1</v>
      </c>
      <c r="V148" s="369">
        <f t="shared" ref="V148" si="48">S148*U148</f>
        <v>3435973.8368000002</v>
      </c>
      <c r="W148" s="823">
        <f>N148*U148</f>
        <v>0.01</v>
      </c>
      <c r="X148" s="369" t="s">
        <v>2</v>
      </c>
      <c r="Y148" s="16" t="s">
        <v>558</v>
      </c>
      <c r="Z148" s="786">
        <v>18</v>
      </c>
      <c r="AA148" s="694"/>
      <c r="AD148" s="665">
        <f>V148</f>
        <v>3435973.8368000002</v>
      </c>
      <c r="AI148" s="825"/>
      <c r="AJ148" s="696"/>
    </row>
    <row r="149" spans="2:36" x14ac:dyDescent="0.3">
      <c r="B149" s="690"/>
      <c r="C149" s="691"/>
      <c r="D149" s="691"/>
      <c r="I149" s="753"/>
      <c r="J149" s="369"/>
      <c r="K149" s="753"/>
      <c r="L149" s="692"/>
      <c r="M149" s="693"/>
      <c r="N149" s="833"/>
      <c r="O149" s="369"/>
      <c r="P149" s="367"/>
      <c r="Q149" s="821"/>
      <c r="R149" s="167"/>
      <c r="S149" s="369"/>
      <c r="T149" s="822"/>
      <c r="U149" s="167"/>
      <c r="V149" s="369"/>
      <c r="W149" s="823"/>
      <c r="X149" s="369"/>
      <c r="Y149" s="369"/>
      <c r="Z149" s="786"/>
      <c r="AA149" s="694"/>
      <c r="AI149" s="825"/>
      <c r="AJ149" s="696"/>
    </row>
    <row r="150" spans="2:36" ht="17.399999999999999" thickBot="1" x14ac:dyDescent="0.45">
      <c r="B150" s="690"/>
      <c r="C150" s="691"/>
      <c r="D150" s="691"/>
      <c r="I150" s="753"/>
      <c r="J150" s="369">
        <f>J148</f>
        <v>21474836.48</v>
      </c>
      <c r="K150" s="753"/>
      <c r="L150" s="692" t="s">
        <v>663</v>
      </c>
      <c r="M150" s="693">
        <f t="shared" si="46"/>
        <v>4</v>
      </c>
      <c r="N150" s="902">
        <v>2.5000000000000001E-3</v>
      </c>
      <c r="O150" s="369">
        <f>J150*N150</f>
        <v>53687.091200000003</v>
      </c>
      <c r="P150" s="367"/>
      <c r="Q150" s="821">
        <f>Q148</f>
        <v>16</v>
      </c>
      <c r="R150" s="167">
        <f>R148</f>
        <v>1</v>
      </c>
      <c r="S150" s="147">
        <f>O150*Q150*R150</f>
        <v>858993.45920000004</v>
      </c>
      <c r="T150" s="822" t="s">
        <v>10</v>
      </c>
      <c r="U150" s="827">
        <v>1</v>
      </c>
      <c r="V150" s="369">
        <f t="shared" ref="V150" si="49">S150*U150</f>
        <v>858993.45920000004</v>
      </c>
      <c r="W150" s="823">
        <f>N150*U150</f>
        <v>2.5000000000000001E-3</v>
      </c>
      <c r="X150" s="369" t="s">
        <v>2</v>
      </c>
      <c r="Y150" s="147" t="s">
        <v>538</v>
      </c>
      <c r="Z150" s="786">
        <v>4</v>
      </c>
      <c r="AA150" s="694"/>
      <c r="AD150" s="665">
        <f>V150</f>
        <v>858993.45920000004</v>
      </c>
      <c r="AI150" s="825"/>
      <c r="AJ150" s="696"/>
    </row>
    <row r="151" spans="2:36" x14ac:dyDescent="0.3">
      <c r="B151" s="690"/>
      <c r="C151" s="691"/>
      <c r="D151" s="691"/>
      <c r="I151" s="753"/>
      <c r="J151" s="369"/>
      <c r="K151" s="753"/>
      <c r="L151" s="692"/>
      <c r="M151" s="693"/>
      <c r="N151" s="833"/>
      <c r="O151" s="369"/>
      <c r="P151" s="367"/>
      <c r="Q151" s="821"/>
      <c r="R151" s="167"/>
      <c r="S151" s="369"/>
      <c r="T151" s="822"/>
      <c r="U151" s="167"/>
      <c r="V151" s="369"/>
      <c r="W151" s="823"/>
      <c r="X151" s="369"/>
      <c r="Y151" s="369"/>
      <c r="Z151" s="786"/>
      <c r="AA151" s="694"/>
      <c r="AI151" s="825"/>
      <c r="AJ151" s="696"/>
    </row>
    <row r="152" spans="2:36" ht="17.399999999999999" thickBot="1" x14ac:dyDescent="0.45">
      <c r="B152" s="690"/>
      <c r="C152" s="691"/>
      <c r="D152" s="691"/>
      <c r="I152" s="753"/>
      <c r="J152" s="369">
        <f>J150</f>
        <v>21474836.48</v>
      </c>
      <c r="K152" s="753"/>
      <c r="L152" s="692" t="s">
        <v>714</v>
      </c>
      <c r="M152" s="693">
        <f t="shared" si="46"/>
        <v>6</v>
      </c>
      <c r="N152" s="901">
        <v>0.01</v>
      </c>
      <c r="O152" s="369">
        <f>J152*N152</f>
        <v>214748.36480000001</v>
      </c>
      <c r="P152" s="367"/>
      <c r="Q152" s="821">
        <f>Q150</f>
        <v>16</v>
      </c>
      <c r="R152" s="167">
        <f>R150</f>
        <v>1</v>
      </c>
      <c r="S152" s="147">
        <f>O152*Q152*R152</f>
        <v>3435973.8368000002</v>
      </c>
      <c r="T152" s="822" t="s">
        <v>665</v>
      </c>
      <c r="U152" s="827">
        <v>1</v>
      </c>
      <c r="V152" s="369">
        <f t="shared" ref="V152" si="50">S152*U152</f>
        <v>3435973.8368000002</v>
      </c>
      <c r="W152" s="823">
        <f>N152*U152</f>
        <v>0.01</v>
      </c>
      <c r="X152" s="369" t="s">
        <v>2</v>
      </c>
      <c r="Y152" s="369" t="s">
        <v>540</v>
      </c>
      <c r="Z152" s="786">
        <v>6</v>
      </c>
      <c r="AA152" s="694"/>
      <c r="AC152" s="665">
        <f>V152</f>
        <v>3435973.8368000002</v>
      </c>
      <c r="AI152" s="825"/>
      <c r="AJ152" s="696"/>
    </row>
    <row r="153" spans="2:36" x14ac:dyDescent="0.3">
      <c r="B153" s="690"/>
      <c r="C153" s="691"/>
      <c r="D153" s="691"/>
      <c r="I153" s="753"/>
      <c r="J153" s="369"/>
      <c r="K153" s="753"/>
      <c r="L153" s="692"/>
      <c r="M153" s="693"/>
      <c r="N153" s="833"/>
      <c r="O153" s="369"/>
      <c r="P153" s="367"/>
      <c r="Q153" s="821"/>
      <c r="R153" s="167"/>
      <c r="S153" s="369"/>
      <c r="T153" s="822"/>
      <c r="U153" s="167"/>
      <c r="V153" s="369"/>
      <c r="W153" s="823"/>
      <c r="X153" s="369"/>
      <c r="Y153" s="369"/>
      <c r="Z153" s="786"/>
      <c r="AA153" s="694"/>
      <c r="AI153" s="825"/>
      <c r="AJ153" s="696"/>
    </row>
    <row r="154" spans="2:36" ht="17.399999999999999" thickBot="1" x14ac:dyDescent="0.45">
      <c r="B154" s="690"/>
      <c r="C154" s="691"/>
      <c r="D154" s="691"/>
      <c r="I154" s="753"/>
      <c r="J154" s="369">
        <f>J152</f>
        <v>21474836.48</v>
      </c>
      <c r="K154" s="753"/>
      <c r="L154" s="692" t="s">
        <v>666</v>
      </c>
      <c r="M154" s="693">
        <f t="shared" si="46"/>
        <v>13</v>
      </c>
      <c r="N154" s="901">
        <v>0.01</v>
      </c>
      <c r="O154" s="369">
        <f>J154*N154</f>
        <v>214748.36480000001</v>
      </c>
      <c r="P154" s="367"/>
      <c r="Q154" s="821">
        <f>Q152</f>
        <v>16</v>
      </c>
      <c r="R154" s="167">
        <f>R152</f>
        <v>1</v>
      </c>
      <c r="S154" s="147">
        <f>O154*Q154*R154</f>
        <v>3435973.8368000002</v>
      </c>
      <c r="T154" s="822" t="s">
        <v>667</v>
      </c>
      <c r="U154" s="827">
        <v>1</v>
      </c>
      <c r="V154" s="369">
        <f t="shared" ref="V154" si="51">S154*U154</f>
        <v>3435973.8368000002</v>
      </c>
      <c r="W154" s="823">
        <f>N154*U154</f>
        <v>0.01</v>
      </c>
      <c r="X154" s="369" t="s">
        <v>2</v>
      </c>
      <c r="Y154" s="824" t="s">
        <v>547</v>
      </c>
      <c r="Z154" s="786">
        <v>13</v>
      </c>
      <c r="AA154" s="694"/>
      <c r="AE154" s="665">
        <f>V154</f>
        <v>3435973.8368000002</v>
      </c>
      <c r="AI154" s="825"/>
      <c r="AJ154" s="696"/>
    </row>
    <row r="155" spans="2:36" x14ac:dyDescent="0.3">
      <c r="B155" s="690"/>
      <c r="C155" s="691"/>
      <c r="D155" s="691"/>
      <c r="I155" s="753"/>
      <c r="J155" s="369"/>
      <c r="K155" s="753"/>
      <c r="L155" s="692"/>
      <c r="M155" s="693"/>
      <c r="N155" s="833"/>
      <c r="O155" s="369"/>
      <c r="P155" s="367"/>
      <c r="Q155" s="821"/>
      <c r="R155" s="167"/>
      <c r="S155" s="369"/>
      <c r="T155" s="822"/>
      <c r="U155" s="167"/>
      <c r="V155" s="369"/>
      <c r="W155" s="823"/>
      <c r="X155" s="369"/>
      <c r="Y155" s="369"/>
      <c r="Z155" s="786"/>
      <c r="AA155" s="694"/>
      <c r="AI155" s="825"/>
      <c r="AJ155" s="696"/>
    </row>
    <row r="156" spans="2:36" ht="17.399999999999999" thickBot="1" x14ac:dyDescent="0.45">
      <c r="B156" s="690"/>
      <c r="C156" s="691"/>
      <c r="D156" s="691"/>
      <c r="I156" s="753"/>
      <c r="J156" s="369">
        <f>J154</f>
        <v>21474836.48</v>
      </c>
      <c r="K156" s="753"/>
      <c r="L156" s="661" t="s">
        <v>668</v>
      </c>
      <c r="M156" s="693">
        <f t="shared" ref="M156" si="52">Z156</f>
        <v>14</v>
      </c>
      <c r="N156" s="901">
        <v>5.0000000000000001E-3</v>
      </c>
      <c r="O156" s="369">
        <f>J156*N156</f>
        <v>107374.18240000001</v>
      </c>
      <c r="P156" s="367"/>
      <c r="Q156" s="821">
        <f>Q154</f>
        <v>16</v>
      </c>
      <c r="R156" s="167">
        <f>R152</f>
        <v>1</v>
      </c>
      <c r="S156" s="147">
        <f>O156*Q156*R156</f>
        <v>1717986.9184000001</v>
      </c>
      <c r="T156" s="16" t="s">
        <v>548</v>
      </c>
      <c r="U156" s="827">
        <v>1</v>
      </c>
      <c r="V156" s="369">
        <f t="shared" ref="V156" si="53">S156*U156</f>
        <v>1717986.9184000001</v>
      </c>
      <c r="W156" s="823">
        <f>N156*U156</f>
        <v>5.0000000000000001E-3</v>
      </c>
      <c r="X156" s="369" t="s">
        <v>2</v>
      </c>
      <c r="Y156" s="16" t="s">
        <v>548</v>
      </c>
      <c r="Z156" s="786">
        <v>14</v>
      </c>
      <c r="AA156" s="694"/>
      <c r="AD156" s="665">
        <f>V156</f>
        <v>1717986.9184000001</v>
      </c>
      <c r="AI156" s="825"/>
      <c r="AJ156" s="696"/>
    </row>
    <row r="157" spans="2:36" x14ac:dyDescent="0.3">
      <c r="B157" s="690"/>
      <c r="C157" s="691"/>
      <c r="D157" s="691"/>
      <c r="I157" s="753"/>
      <c r="J157" s="369"/>
      <c r="K157" s="753"/>
      <c r="L157" s="692"/>
      <c r="M157" s="693"/>
      <c r="N157" s="833"/>
      <c r="O157" s="369"/>
      <c r="P157" s="367"/>
      <c r="Q157" s="821"/>
      <c r="R157" s="167"/>
      <c r="S157" s="369"/>
      <c r="T157" s="822"/>
      <c r="U157" s="167"/>
      <c r="V157" s="369"/>
      <c r="W157" s="823"/>
      <c r="X157" s="369"/>
      <c r="Y157" s="369"/>
      <c r="Z157" s="786"/>
      <c r="AA157" s="694"/>
      <c r="AI157" s="825"/>
      <c r="AJ157" s="696"/>
    </row>
    <row r="158" spans="2:36" ht="17.399999999999999" thickBot="1" x14ac:dyDescent="0.45">
      <c r="B158" s="690"/>
      <c r="C158" s="691"/>
      <c r="D158" s="691"/>
      <c r="I158" s="753"/>
      <c r="J158" s="369">
        <f>J156</f>
        <v>21474836.48</v>
      </c>
      <c r="K158" s="753"/>
      <c r="L158" s="661" t="s">
        <v>669</v>
      </c>
      <c r="M158" s="693">
        <f t="shared" ref="M158" si="54">Z158</f>
        <v>15</v>
      </c>
      <c r="N158" s="901">
        <v>5.0000000000000001E-3</v>
      </c>
      <c r="O158" s="369">
        <f>J158*N158</f>
        <v>107374.18240000001</v>
      </c>
      <c r="P158" s="367"/>
      <c r="Q158" s="821">
        <f>Q156</f>
        <v>16</v>
      </c>
      <c r="R158" s="167">
        <f>R154</f>
        <v>1</v>
      </c>
      <c r="S158" s="147">
        <f>O158*Q158*R158</f>
        <v>1717986.9184000001</v>
      </c>
      <c r="T158" s="16" t="s">
        <v>549</v>
      </c>
      <c r="U158" s="827">
        <v>1</v>
      </c>
      <c r="V158" s="369">
        <f t="shared" ref="V158" si="55">S158*U158</f>
        <v>1717986.9184000001</v>
      </c>
      <c r="W158" s="823">
        <f>N158*U158</f>
        <v>5.0000000000000001E-3</v>
      </c>
      <c r="X158" s="369" t="s">
        <v>2</v>
      </c>
      <c r="Y158" s="16" t="s">
        <v>549</v>
      </c>
      <c r="Z158" s="786">
        <v>15</v>
      </c>
      <c r="AA158" s="694"/>
      <c r="AC158" s="665">
        <f>V158</f>
        <v>1717986.9184000001</v>
      </c>
      <c r="AI158" s="825"/>
      <c r="AJ158" s="696"/>
    </row>
    <row r="159" spans="2:36" x14ac:dyDescent="0.3">
      <c r="B159" s="690"/>
      <c r="C159" s="691"/>
      <c r="D159" s="691"/>
      <c r="I159" s="753"/>
      <c r="J159" s="369"/>
      <c r="K159" s="753"/>
      <c r="L159" s="692"/>
      <c r="M159" s="693"/>
      <c r="N159" s="833"/>
      <c r="O159" s="369"/>
      <c r="P159" s="367"/>
      <c r="Q159" s="821"/>
      <c r="R159" s="167"/>
      <c r="S159" s="369"/>
      <c r="T159" s="822"/>
      <c r="U159" s="167"/>
      <c r="V159" s="369"/>
      <c r="W159" s="823"/>
      <c r="X159" s="369"/>
      <c r="Y159" s="369"/>
      <c r="Z159" s="786"/>
      <c r="AA159" s="694"/>
      <c r="AI159" s="825"/>
      <c r="AJ159" s="696"/>
    </row>
    <row r="160" spans="2:36" ht="17.399999999999999" thickBot="1" x14ac:dyDescent="0.45">
      <c r="B160" s="690"/>
      <c r="C160" s="691"/>
      <c r="D160" s="691"/>
      <c r="I160" s="753"/>
      <c r="J160" s="369">
        <f>J158</f>
        <v>21474836.48</v>
      </c>
      <c r="K160" s="753"/>
      <c r="L160" s="661" t="s">
        <v>670</v>
      </c>
      <c r="M160" s="693">
        <f t="shared" ref="M160" si="56">Z160</f>
        <v>19</v>
      </c>
      <c r="N160" s="901">
        <v>2.5000000000000001E-2</v>
      </c>
      <c r="O160" s="369">
        <f>J160*N160</f>
        <v>536870.91200000001</v>
      </c>
      <c r="P160" s="367"/>
      <c r="Q160" s="821">
        <f>Q158</f>
        <v>16</v>
      </c>
      <c r="R160" s="167">
        <f>R156</f>
        <v>1</v>
      </c>
      <c r="S160" s="147">
        <f>O160*Q160*R160</f>
        <v>8589934.5920000002</v>
      </c>
      <c r="T160" s="16" t="s">
        <v>559</v>
      </c>
      <c r="U160" s="827">
        <v>1</v>
      </c>
      <c r="V160" s="369">
        <f t="shared" ref="V160" si="57">S160*U160</f>
        <v>8589934.5920000002</v>
      </c>
      <c r="W160" s="823">
        <f>N160*U160</f>
        <v>2.5000000000000001E-2</v>
      </c>
      <c r="X160" s="369" t="s">
        <v>2</v>
      </c>
      <c r="Y160" s="16" t="s">
        <v>559</v>
      </c>
      <c r="Z160" s="786">
        <v>19</v>
      </c>
      <c r="AA160" s="694"/>
      <c r="AF160" s="665">
        <f>V160</f>
        <v>8589934.5920000002</v>
      </c>
      <c r="AI160" s="825"/>
      <c r="AJ160" s="696"/>
    </row>
    <row r="161" spans="2:36" x14ac:dyDescent="0.3">
      <c r="B161" s="690"/>
      <c r="C161" s="691"/>
      <c r="D161" s="691"/>
      <c r="I161" s="753"/>
      <c r="J161" s="369"/>
      <c r="K161" s="753"/>
      <c r="L161" s="692"/>
      <c r="M161" s="693"/>
      <c r="N161" s="833"/>
      <c r="O161" s="369"/>
      <c r="P161" s="367"/>
      <c r="Q161" s="821"/>
      <c r="R161" s="167"/>
      <c r="S161" s="369"/>
      <c r="T161" s="822"/>
      <c r="U161" s="167"/>
      <c r="V161" s="369"/>
      <c r="W161" s="823"/>
      <c r="X161" s="369"/>
      <c r="Y161" s="369"/>
      <c r="Z161" s="786"/>
      <c r="AA161" s="694"/>
      <c r="AI161" s="825"/>
      <c r="AJ161" s="696"/>
    </row>
    <row r="162" spans="2:36" ht="17.399999999999999" thickBot="1" x14ac:dyDescent="0.45">
      <c r="B162" s="690"/>
      <c r="C162" s="691"/>
      <c r="D162" s="691"/>
      <c r="I162" s="753"/>
      <c r="J162" s="369">
        <f>J160</f>
        <v>21474836.48</v>
      </c>
      <c r="K162" s="753"/>
      <c r="L162" s="661" t="s">
        <v>671</v>
      </c>
      <c r="M162" s="693">
        <f t="shared" ref="M162" si="58">Z162</f>
        <v>22</v>
      </c>
      <c r="N162" s="901">
        <v>5.0000000000000001E-3</v>
      </c>
      <c r="O162" s="369">
        <f>J162*N162</f>
        <v>107374.18240000001</v>
      </c>
      <c r="P162" s="367"/>
      <c r="Q162" s="821">
        <f>Q160</f>
        <v>16</v>
      </c>
      <c r="R162" s="167">
        <f>R158</f>
        <v>1</v>
      </c>
      <c r="S162" s="147">
        <f>O162*Q162*R162</f>
        <v>1717986.9184000001</v>
      </c>
      <c r="T162" s="16" t="s">
        <v>562</v>
      </c>
      <c r="U162" s="827">
        <v>1</v>
      </c>
      <c r="V162" s="369">
        <f t="shared" ref="V162" si="59">S162*U162</f>
        <v>1717986.9184000001</v>
      </c>
      <c r="W162" s="823">
        <f>N162*U162</f>
        <v>5.0000000000000001E-3</v>
      </c>
      <c r="X162" s="369" t="s">
        <v>2</v>
      </c>
      <c r="Y162" s="16" t="s">
        <v>562</v>
      </c>
      <c r="Z162" s="786">
        <v>22</v>
      </c>
      <c r="AA162" s="694"/>
      <c r="AE162" s="665">
        <f>V162</f>
        <v>1717986.9184000001</v>
      </c>
      <c r="AI162" s="825"/>
      <c r="AJ162" s="696"/>
    </row>
    <row r="163" spans="2:36" x14ac:dyDescent="0.3">
      <c r="B163" s="690"/>
      <c r="C163" s="691"/>
      <c r="D163" s="691"/>
      <c r="I163" s="753"/>
      <c r="J163" s="369"/>
      <c r="K163" s="753"/>
      <c r="L163" s="692"/>
      <c r="M163" s="693"/>
      <c r="N163" s="833"/>
      <c r="O163" s="369"/>
      <c r="P163" s="367"/>
      <c r="Q163" s="821"/>
      <c r="R163" s="167"/>
      <c r="S163" s="369"/>
      <c r="T163" s="822"/>
      <c r="U163" s="167"/>
      <c r="V163" s="369"/>
      <c r="W163" s="823"/>
      <c r="X163" s="369"/>
      <c r="Y163" s="369"/>
      <c r="Z163" s="786"/>
      <c r="AA163" s="694"/>
      <c r="AI163" s="825"/>
      <c r="AJ163" s="696"/>
    </row>
    <row r="164" spans="2:36" ht="17.399999999999999" thickBot="1" x14ac:dyDescent="0.45">
      <c r="B164" s="690"/>
      <c r="C164" s="691"/>
      <c r="D164" s="691"/>
      <c r="I164" s="753"/>
      <c r="J164" s="369">
        <f>J162</f>
        <v>21474836.48</v>
      </c>
      <c r="K164" s="753"/>
      <c r="L164" s="692" t="s">
        <v>561</v>
      </c>
      <c r="M164" s="693">
        <f t="shared" si="46"/>
        <v>21</v>
      </c>
      <c r="N164" s="901">
        <v>5.0000000000000001E-3</v>
      </c>
      <c r="O164" s="369">
        <f>J164*N164</f>
        <v>107374.18240000001</v>
      </c>
      <c r="P164" s="367"/>
      <c r="Q164" s="821">
        <f>Q162</f>
        <v>16</v>
      </c>
      <c r="R164" s="167">
        <f>R154</f>
        <v>1</v>
      </c>
      <c r="S164" s="147">
        <f>O164*Q164*R164</f>
        <v>1717986.9184000001</v>
      </c>
      <c r="T164" s="822" t="s">
        <v>561</v>
      </c>
      <c r="U164" s="827">
        <v>1</v>
      </c>
      <c r="V164" s="369">
        <f t="shared" ref="V164" si="60">S164*U164</f>
        <v>1717986.9184000001</v>
      </c>
      <c r="W164" s="823">
        <f>N164*U164</f>
        <v>5.0000000000000001E-3</v>
      </c>
      <c r="X164" s="369" t="s">
        <v>2</v>
      </c>
      <c r="Y164" s="369" t="s">
        <v>561</v>
      </c>
      <c r="Z164" s="786">
        <v>21</v>
      </c>
      <c r="AA164" s="694"/>
      <c r="AF164" s="665">
        <f>V164</f>
        <v>1717986.9184000001</v>
      </c>
      <c r="AI164" s="825"/>
      <c r="AJ164" s="696"/>
    </row>
    <row r="165" spans="2:36" x14ac:dyDescent="0.3">
      <c r="B165" s="690"/>
      <c r="C165" s="691"/>
      <c r="D165" s="691"/>
      <c r="I165" s="753"/>
      <c r="J165" s="369"/>
      <c r="K165" s="753"/>
      <c r="L165" s="692"/>
      <c r="M165" s="693"/>
      <c r="N165" s="167"/>
      <c r="O165" s="834"/>
      <c r="P165" s="835"/>
      <c r="Q165" s="821"/>
      <c r="R165" s="167"/>
      <c r="S165" s="369"/>
      <c r="T165" s="822"/>
      <c r="U165" s="167"/>
      <c r="V165" s="369"/>
      <c r="W165" s="823"/>
      <c r="X165" s="369"/>
      <c r="Y165" s="369"/>
      <c r="Z165" s="786"/>
      <c r="AA165" s="830" t="s">
        <v>649</v>
      </c>
      <c r="AB165" s="831"/>
      <c r="AC165" s="832" t="s">
        <v>633</v>
      </c>
      <c r="AD165" s="832" t="s">
        <v>634</v>
      </c>
      <c r="AE165" s="832" t="s">
        <v>635</v>
      </c>
      <c r="AF165" s="832" t="s">
        <v>636</v>
      </c>
      <c r="AG165" s="832" t="s">
        <v>637</v>
      </c>
      <c r="AH165" s="832" t="s">
        <v>5</v>
      </c>
      <c r="AI165" s="825"/>
      <c r="AJ165" s="696"/>
    </row>
    <row r="166" spans="2:36" ht="7.95" customHeight="1" x14ac:dyDescent="0.3">
      <c r="B166" s="690"/>
      <c r="C166" s="691"/>
      <c r="D166" s="691"/>
      <c r="I166" s="753"/>
      <c r="J166" s="369"/>
      <c r="K166" s="753"/>
      <c r="L166" s="692"/>
      <c r="M166" s="693"/>
      <c r="N166" s="167"/>
      <c r="O166" s="369"/>
      <c r="P166" s="367"/>
      <c r="Q166" s="821"/>
      <c r="R166" s="167"/>
      <c r="S166" s="369"/>
      <c r="T166" s="822"/>
      <c r="U166" s="167"/>
      <c r="V166" s="369"/>
      <c r="W166" s="823"/>
      <c r="X166" s="369"/>
      <c r="Y166" s="369"/>
      <c r="Z166" s="786"/>
      <c r="AA166" s="694"/>
      <c r="AI166" s="825"/>
      <c r="AJ166" s="696"/>
    </row>
    <row r="167" spans="2:36" ht="16.8" x14ac:dyDescent="0.4">
      <c r="B167" s="690"/>
      <c r="C167" s="691"/>
      <c r="D167" s="691"/>
      <c r="I167" s="753"/>
      <c r="J167" s="369">
        <f>J164</f>
        <v>21474836.48</v>
      </c>
      <c r="K167" s="753"/>
      <c r="L167" s="836" t="s">
        <v>672</v>
      </c>
      <c r="M167" s="837">
        <f>Z167</f>
        <v>29</v>
      </c>
      <c r="N167" s="828">
        <v>0</v>
      </c>
      <c r="O167" s="369">
        <f>J167*N167</f>
        <v>0</v>
      </c>
      <c r="P167" s="367"/>
      <c r="Q167" s="821">
        <f>Q164</f>
        <v>16</v>
      </c>
      <c r="R167" s="167">
        <f>R164</f>
        <v>1</v>
      </c>
      <c r="S167" s="147">
        <f>O167*Q167*R167</f>
        <v>0</v>
      </c>
      <c r="T167" s="822" t="s">
        <v>16</v>
      </c>
      <c r="U167" s="167">
        <v>0.05</v>
      </c>
      <c r="V167" s="369">
        <f>S167*U167</f>
        <v>0</v>
      </c>
      <c r="W167" s="823">
        <f t="shared" ref="W167:W176" si="61">N167*U167</f>
        <v>0</v>
      </c>
      <c r="X167" s="369" t="s">
        <v>2</v>
      </c>
      <c r="Y167" s="369" t="s">
        <v>16</v>
      </c>
      <c r="Z167" s="786">
        <v>29</v>
      </c>
      <c r="AA167" s="694"/>
      <c r="AF167" s="665">
        <f>V167</f>
        <v>0</v>
      </c>
      <c r="AI167" s="825"/>
      <c r="AJ167" s="696"/>
    </row>
    <row r="168" spans="2:36" x14ac:dyDescent="0.3">
      <c r="B168" s="690"/>
      <c r="C168" s="691"/>
      <c r="D168" s="691"/>
      <c r="I168" s="753"/>
      <c r="J168" s="369"/>
      <c r="K168" s="753"/>
      <c r="L168" s="836"/>
      <c r="M168" s="837">
        <f t="shared" ref="M168:M176" si="62">Z168</f>
        <v>30</v>
      </c>
      <c r="N168" s="566">
        <f>N167</f>
        <v>0</v>
      </c>
      <c r="O168" s="369"/>
      <c r="P168" s="367"/>
      <c r="Q168" s="821"/>
      <c r="R168" s="167"/>
      <c r="S168" s="369">
        <f>S167</f>
        <v>0</v>
      </c>
      <c r="T168" s="822" t="s">
        <v>609</v>
      </c>
      <c r="U168" s="167">
        <v>0.05</v>
      </c>
      <c r="V168" s="369">
        <f t="shared" ref="V168:V176" si="63">S168*U168</f>
        <v>0</v>
      </c>
      <c r="W168" s="823">
        <f t="shared" si="61"/>
        <v>0</v>
      </c>
      <c r="X168" s="369" t="s">
        <v>2</v>
      </c>
      <c r="Y168" s="369" t="s">
        <v>571</v>
      </c>
      <c r="Z168" s="786">
        <v>30</v>
      </c>
      <c r="AA168" s="694"/>
      <c r="AF168" s="665">
        <f>V168</f>
        <v>0</v>
      </c>
      <c r="AI168" s="825"/>
      <c r="AJ168" s="696"/>
    </row>
    <row r="169" spans="2:36" x14ac:dyDescent="0.3">
      <c r="B169" s="690"/>
      <c r="C169" s="691"/>
      <c r="D169" s="691"/>
      <c r="I169" s="753"/>
      <c r="J169" s="369"/>
      <c r="K169" s="753"/>
      <c r="L169" s="836"/>
      <c r="M169" s="837">
        <f t="shared" si="62"/>
        <v>31</v>
      </c>
      <c r="N169" s="566">
        <f>N168</f>
        <v>0</v>
      </c>
      <c r="O169" s="369"/>
      <c r="P169" s="367"/>
      <c r="Q169" s="821"/>
      <c r="R169" s="167"/>
      <c r="S169" s="369">
        <f>S168</f>
        <v>0</v>
      </c>
      <c r="T169" s="822" t="s">
        <v>572</v>
      </c>
      <c r="U169" s="167">
        <v>0.05</v>
      </c>
      <c r="V169" s="369">
        <f t="shared" si="63"/>
        <v>0</v>
      </c>
      <c r="W169" s="823">
        <f t="shared" si="61"/>
        <v>0</v>
      </c>
      <c r="X169" s="369" t="s">
        <v>2</v>
      </c>
      <c r="Y169" s="824" t="s">
        <v>572</v>
      </c>
      <c r="Z169" s="786">
        <v>31</v>
      </c>
      <c r="AA169" s="694"/>
      <c r="AG169" s="665" t="str">
        <f>Y169</f>
        <v>Assets / Recourses</v>
      </c>
      <c r="AI169" s="825"/>
      <c r="AJ169" s="696"/>
    </row>
    <row r="170" spans="2:36" x14ac:dyDescent="0.3">
      <c r="B170" s="690"/>
      <c r="C170" s="691"/>
      <c r="D170" s="691"/>
      <c r="I170" s="753"/>
      <c r="J170" s="369"/>
      <c r="K170" s="753"/>
      <c r="L170" s="836" t="s">
        <v>673</v>
      </c>
      <c r="M170" s="837">
        <f t="shared" si="62"/>
        <v>20</v>
      </c>
      <c r="N170" s="342">
        <f>N169</f>
        <v>0</v>
      </c>
      <c r="O170" s="369"/>
      <c r="P170" s="367"/>
      <c r="Q170" s="821"/>
      <c r="R170" s="167"/>
      <c r="S170" s="369">
        <f>S167</f>
        <v>0</v>
      </c>
      <c r="T170" s="822" t="s">
        <v>674</v>
      </c>
      <c r="U170" s="167">
        <v>0.05</v>
      </c>
      <c r="V170" s="369">
        <f t="shared" si="63"/>
        <v>0</v>
      </c>
      <c r="W170" s="823">
        <f t="shared" si="61"/>
        <v>0</v>
      </c>
      <c r="X170" s="369" t="s">
        <v>2</v>
      </c>
      <c r="Y170" s="147" t="s">
        <v>560</v>
      </c>
      <c r="Z170" s="814">
        <v>20</v>
      </c>
      <c r="AA170" s="694"/>
      <c r="AE170" s="665">
        <f>V170</f>
        <v>0</v>
      </c>
      <c r="AI170" s="825"/>
      <c r="AJ170" s="696"/>
    </row>
    <row r="171" spans="2:36" x14ac:dyDescent="0.3">
      <c r="B171" s="690"/>
      <c r="C171" s="691"/>
      <c r="D171" s="691"/>
      <c r="I171" s="753"/>
      <c r="J171" s="369"/>
      <c r="K171" s="753"/>
      <c r="L171" s="836" t="s">
        <v>675</v>
      </c>
      <c r="M171" s="837">
        <f t="shared" si="62"/>
        <v>3</v>
      </c>
      <c r="N171" s="167">
        <f>N167</f>
        <v>0</v>
      </c>
      <c r="O171" s="369"/>
      <c r="P171" s="367"/>
      <c r="Q171" s="821"/>
      <c r="R171" s="167"/>
      <c r="S171" s="369">
        <f t="shared" ref="S171" si="64">S167</f>
        <v>0</v>
      </c>
      <c r="T171" s="822" t="s">
        <v>676</v>
      </c>
      <c r="U171" s="167">
        <v>0.05</v>
      </c>
      <c r="V171" s="369">
        <f t="shared" si="63"/>
        <v>0</v>
      </c>
      <c r="W171" s="823">
        <f t="shared" si="61"/>
        <v>0</v>
      </c>
      <c r="X171" s="369" t="s">
        <v>2</v>
      </c>
      <c r="Y171" s="147" t="s">
        <v>537</v>
      </c>
      <c r="Z171" s="786">
        <v>3</v>
      </c>
      <c r="AA171" s="694"/>
      <c r="AE171" s="665">
        <f>V171</f>
        <v>0</v>
      </c>
      <c r="AI171" s="825"/>
      <c r="AJ171" s="696"/>
    </row>
    <row r="172" spans="2:36" x14ac:dyDescent="0.3">
      <c r="B172" s="690"/>
      <c r="C172" s="691"/>
      <c r="D172" s="691"/>
      <c r="I172" s="753"/>
      <c r="J172" s="369"/>
      <c r="K172" s="753"/>
      <c r="L172" s="836" t="s">
        <v>675</v>
      </c>
      <c r="M172" s="837">
        <f t="shared" si="62"/>
        <v>1</v>
      </c>
      <c r="N172" s="167">
        <f>N170</f>
        <v>0</v>
      </c>
      <c r="O172" s="369"/>
      <c r="P172" s="367"/>
      <c r="Q172" s="821"/>
      <c r="R172" s="167"/>
      <c r="S172" s="369">
        <f t="shared" ref="S172" si="65">S170</f>
        <v>0</v>
      </c>
      <c r="T172" s="822" t="s">
        <v>62</v>
      </c>
      <c r="U172" s="167">
        <v>0.15</v>
      </c>
      <c r="V172" s="369">
        <f t="shared" si="63"/>
        <v>0</v>
      </c>
      <c r="W172" s="823">
        <f t="shared" si="61"/>
        <v>0</v>
      </c>
      <c r="X172" s="369" t="s">
        <v>2</v>
      </c>
      <c r="Y172" s="147" t="s">
        <v>535</v>
      </c>
      <c r="Z172" s="786">
        <v>1</v>
      </c>
      <c r="AA172" s="694"/>
      <c r="AC172" s="665">
        <f>V172</f>
        <v>0</v>
      </c>
      <c r="AI172" s="825"/>
      <c r="AJ172" s="696"/>
    </row>
    <row r="173" spans="2:36" x14ac:dyDescent="0.3">
      <c r="B173" s="690"/>
      <c r="C173" s="691"/>
      <c r="D173" s="691"/>
      <c r="I173" s="753"/>
      <c r="J173" s="369"/>
      <c r="K173" s="753"/>
      <c r="L173" s="838"/>
      <c r="M173" s="837">
        <f t="shared" si="62"/>
        <v>20</v>
      </c>
      <c r="N173" s="167">
        <f>N172</f>
        <v>0</v>
      </c>
      <c r="O173" s="369"/>
      <c r="P173" s="367"/>
      <c r="Q173" s="821"/>
      <c r="R173" s="167"/>
      <c r="S173" s="369">
        <f>S172</f>
        <v>0</v>
      </c>
      <c r="T173" s="822" t="s">
        <v>677</v>
      </c>
      <c r="U173" s="167">
        <v>0.3</v>
      </c>
      <c r="V173" s="369">
        <f t="shared" si="63"/>
        <v>0</v>
      </c>
      <c r="W173" s="823">
        <f t="shared" si="61"/>
        <v>0</v>
      </c>
      <c r="X173" s="369" t="s">
        <v>2</v>
      </c>
      <c r="Y173" s="147" t="s">
        <v>560</v>
      </c>
      <c r="Z173" s="786">
        <v>20</v>
      </c>
      <c r="AA173" s="694"/>
      <c r="AD173" s="665">
        <f>V173</f>
        <v>0</v>
      </c>
      <c r="AI173" s="825"/>
      <c r="AJ173" s="696"/>
    </row>
    <row r="174" spans="2:36" x14ac:dyDescent="0.3">
      <c r="B174" s="690"/>
      <c r="C174" s="691"/>
      <c r="D174" s="691"/>
      <c r="I174" s="753"/>
      <c r="J174" s="369"/>
      <c r="K174" s="753"/>
      <c r="L174" s="838"/>
      <c r="M174" s="837" t="str">
        <f t="shared" si="62"/>
        <v>0B</v>
      </c>
      <c r="N174" s="167">
        <f>N173</f>
        <v>0</v>
      </c>
      <c r="O174" s="369"/>
      <c r="P174" s="367"/>
      <c r="Q174" s="821"/>
      <c r="R174" s="167"/>
      <c r="S174" s="369">
        <f>S173</f>
        <v>0</v>
      </c>
      <c r="T174" s="822" t="s">
        <v>15</v>
      </c>
      <c r="U174" s="167">
        <v>0.09</v>
      </c>
      <c r="V174" s="369">
        <f t="shared" si="63"/>
        <v>0</v>
      </c>
      <c r="W174" s="823">
        <f t="shared" si="61"/>
        <v>0</v>
      </c>
      <c r="X174" s="369" t="s">
        <v>2</v>
      </c>
      <c r="Y174" s="369" t="s">
        <v>678</v>
      </c>
      <c r="Z174" s="786" t="s">
        <v>533</v>
      </c>
      <c r="AA174" s="694"/>
      <c r="AC174" s="665">
        <f>V174</f>
        <v>0</v>
      </c>
      <c r="AI174" s="825"/>
      <c r="AJ174" s="696"/>
    </row>
    <row r="175" spans="2:36" x14ac:dyDescent="0.3">
      <c r="B175" s="690"/>
      <c r="C175" s="691"/>
      <c r="D175" s="691"/>
      <c r="I175" s="753"/>
      <c r="J175" s="369"/>
      <c r="K175" s="753"/>
      <c r="L175" s="838"/>
      <c r="M175" s="837" t="str">
        <f t="shared" si="62"/>
        <v>0A</v>
      </c>
      <c r="N175" s="167">
        <f>N174</f>
        <v>0</v>
      </c>
      <c r="O175" s="369"/>
      <c r="P175" s="367"/>
      <c r="Q175" s="821"/>
      <c r="R175" s="167"/>
      <c r="S175" s="369">
        <f>S174</f>
        <v>0</v>
      </c>
      <c r="T175" s="822" t="s">
        <v>534</v>
      </c>
      <c r="U175" s="839">
        <v>0.01</v>
      </c>
      <c r="V175" s="369">
        <f t="shared" si="63"/>
        <v>0</v>
      </c>
      <c r="W175" s="823">
        <f t="shared" si="61"/>
        <v>0</v>
      </c>
      <c r="X175" s="369" t="s">
        <v>2</v>
      </c>
      <c r="Y175" s="822" t="s">
        <v>534</v>
      </c>
      <c r="Z175" s="786" t="s">
        <v>532</v>
      </c>
      <c r="AA175" s="694"/>
      <c r="AC175" s="665">
        <f>V175</f>
        <v>0</v>
      </c>
      <c r="AI175" s="825"/>
      <c r="AJ175" s="696"/>
    </row>
    <row r="176" spans="2:36" x14ac:dyDescent="0.3">
      <c r="B176" s="690"/>
      <c r="C176" s="691"/>
      <c r="D176" s="691"/>
      <c r="I176" s="753"/>
      <c r="J176" s="369"/>
      <c r="K176" s="753"/>
      <c r="L176" s="838"/>
      <c r="M176" s="837">
        <f t="shared" si="62"/>
        <v>32</v>
      </c>
      <c r="N176" s="167">
        <f>N175</f>
        <v>0</v>
      </c>
      <c r="O176" s="369"/>
      <c r="P176" s="367"/>
      <c r="Q176" s="821"/>
      <c r="R176" s="167"/>
      <c r="S176" s="369">
        <f>S175</f>
        <v>0</v>
      </c>
      <c r="T176" s="822" t="s">
        <v>5</v>
      </c>
      <c r="U176" s="167">
        <v>0.2</v>
      </c>
      <c r="V176" s="369">
        <f t="shared" si="63"/>
        <v>0</v>
      </c>
      <c r="W176" s="823">
        <f t="shared" si="61"/>
        <v>0</v>
      </c>
      <c r="X176" s="369" t="s">
        <v>2</v>
      </c>
      <c r="Y176" s="369" t="s">
        <v>5</v>
      </c>
      <c r="Z176" s="786">
        <v>32</v>
      </c>
      <c r="AA176" s="694"/>
      <c r="AH176" s="665">
        <f>V176</f>
        <v>0</v>
      </c>
      <c r="AI176" s="825"/>
      <c r="AJ176" s="696"/>
    </row>
    <row r="177" spans="2:36" ht="16.2" thickBot="1" x14ac:dyDescent="0.35">
      <c r="B177" s="690"/>
      <c r="C177" s="691"/>
      <c r="D177" s="691"/>
      <c r="I177" s="753"/>
      <c r="J177" s="369"/>
      <c r="K177" s="753"/>
      <c r="L177" s="692"/>
      <c r="M177" s="693"/>
      <c r="N177" s="167"/>
      <c r="O177" s="369"/>
      <c r="P177" s="367"/>
      <c r="Q177" s="821"/>
      <c r="R177" s="167"/>
      <c r="S177" s="369"/>
      <c r="T177" s="822"/>
      <c r="U177" s="827">
        <f>SUM(U167:U176)</f>
        <v>1</v>
      </c>
      <c r="V177" s="369"/>
      <c r="W177" s="823"/>
      <c r="X177" s="369"/>
      <c r="Y177" s="369"/>
      <c r="Z177" s="786"/>
      <c r="AA177" s="694"/>
      <c r="AI177" s="825"/>
      <c r="AJ177" s="696"/>
    </row>
    <row r="178" spans="2:36" ht="7.95" customHeight="1" x14ac:dyDescent="0.3">
      <c r="B178" s="690"/>
      <c r="C178" s="691"/>
      <c r="D178" s="691"/>
      <c r="I178" s="753"/>
      <c r="J178" s="369"/>
      <c r="K178" s="753"/>
      <c r="L178" s="692"/>
      <c r="M178" s="693"/>
      <c r="N178" s="167"/>
      <c r="O178" s="369"/>
      <c r="P178" s="367"/>
      <c r="Q178" s="821"/>
      <c r="R178" s="167"/>
      <c r="S178" s="369"/>
      <c r="T178" s="822"/>
      <c r="U178" s="167"/>
      <c r="V178" s="369"/>
      <c r="W178" s="823"/>
      <c r="X178" s="369"/>
      <c r="Y178" s="369"/>
      <c r="Z178" s="786"/>
      <c r="AA178" s="694"/>
      <c r="AI178" s="825"/>
      <c r="AJ178" s="696"/>
    </row>
    <row r="179" spans="2:36" ht="16.8" x14ac:dyDescent="0.4">
      <c r="B179" s="690"/>
      <c r="C179" s="691"/>
      <c r="D179" s="691"/>
      <c r="I179" s="753"/>
      <c r="J179" s="369">
        <f>J167</f>
        <v>21474836.48</v>
      </c>
      <c r="K179" s="753"/>
      <c r="L179" s="836" t="s">
        <v>679</v>
      </c>
      <c r="M179" s="837">
        <f t="shared" ref="M179:M189" si="66">Z179</f>
        <v>6</v>
      </c>
      <c r="N179" s="828">
        <v>0.3</v>
      </c>
      <c r="O179" s="369">
        <f>J179*N179</f>
        <v>6442450.9440000001</v>
      </c>
      <c r="P179" s="367"/>
      <c r="Q179" s="821">
        <f>Q167</f>
        <v>16</v>
      </c>
      <c r="R179" s="167">
        <f>R167</f>
        <v>1</v>
      </c>
      <c r="S179" s="147">
        <f>O179*Q179*R179</f>
        <v>103079215.104</v>
      </c>
      <c r="T179" s="822" t="s">
        <v>640</v>
      </c>
      <c r="U179" s="167">
        <v>0.15</v>
      </c>
      <c r="V179" s="369">
        <f>S179*U179</f>
        <v>15461882.2656</v>
      </c>
      <c r="W179" s="823">
        <f t="shared" ref="W179:W189" si="67">N179*U179</f>
        <v>4.4999999999999998E-2</v>
      </c>
      <c r="X179" s="369" t="s">
        <v>2</v>
      </c>
      <c r="Y179" s="369" t="s">
        <v>540</v>
      </c>
      <c r="Z179" s="786">
        <v>6</v>
      </c>
      <c r="AA179" s="694"/>
      <c r="AC179" s="665">
        <f>V179</f>
        <v>15461882.2656</v>
      </c>
      <c r="AI179" s="825"/>
      <c r="AJ179" s="696"/>
    </row>
    <row r="180" spans="2:36" x14ac:dyDescent="0.3">
      <c r="B180" s="690"/>
      <c r="C180" s="691"/>
      <c r="D180" s="691"/>
      <c r="I180" s="753"/>
      <c r="J180" s="369"/>
      <c r="K180" s="753"/>
      <c r="L180" s="836" t="s">
        <v>680</v>
      </c>
      <c r="M180" s="837" t="str">
        <f t="shared" si="66"/>
        <v>0A</v>
      </c>
      <c r="N180" s="167">
        <f t="shared" ref="N180:N181" si="68">N179</f>
        <v>0.3</v>
      </c>
      <c r="O180" s="369"/>
      <c r="P180" s="367"/>
      <c r="Q180" s="821"/>
      <c r="R180" s="167"/>
      <c r="S180" s="369">
        <f t="shared" ref="S180:S181" si="69">S179</f>
        <v>103079215.104</v>
      </c>
      <c r="T180" s="822" t="s">
        <v>534</v>
      </c>
      <c r="U180" s="167">
        <v>0.15</v>
      </c>
      <c r="V180" s="369">
        <f t="shared" ref="V180:V187" si="70">S180*U180</f>
        <v>15461882.2656</v>
      </c>
      <c r="W180" s="823">
        <f t="shared" si="67"/>
        <v>4.4999999999999998E-2</v>
      </c>
      <c r="X180" s="369" t="s">
        <v>2</v>
      </c>
      <c r="Y180" s="840" t="s">
        <v>534</v>
      </c>
      <c r="Z180" s="786" t="s">
        <v>532</v>
      </c>
      <c r="AA180" s="694"/>
      <c r="AC180" s="665">
        <f t="shared" ref="AC180:AC189" si="71">V180</f>
        <v>15461882.2656</v>
      </c>
      <c r="AI180" s="825"/>
      <c r="AJ180" s="696"/>
    </row>
    <row r="181" spans="2:36" x14ac:dyDescent="0.3">
      <c r="B181" s="690"/>
      <c r="C181" s="691"/>
      <c r="D181" s="691"/>
      <c r="I181" s="753"/>
      <c r="J181" s="369"/>
      <c r="K181" s="753"/>
      <c r="L181" s="836"/>
      <c r="M181" s="837">
        <f t="shared" si="66"/>
        <v>4</v>
      </c>
      <c r="N181" s="167">
        <f t="shared" si="68"/>
        <v>0.3</v>
      </c>
      <c r="O181" s="369"/>
      <c r="P181" s="367"/>
      <c r="Q181" s="821"/>
      <c r="R181" s="167"/>
      <c r="S181" s="369">
        <f t="shared" si="69"/>
        <v>103079215.104</v>
      </c>
      <c r="T181" s="822" t="s">
        <v>10</v>
      </c>
      <c r="U181" s="167">
        <v>0.1</v>
      </c>
      <c r="V181" s="369">
        <f t="shared" si="70"/>
        <v>10307921.510400001</v>
      </c>
      <c r="W181" s="823">
        <f t="shared" si="67"/>
        <v>0.03</v>
      </c>
      <c r="X181" s="369" t="s">
        <v>2</v>
      </c>
      <c r="Y181" s="147" t="s">
        <v>538</v>
      </c>
      <c r="Z181" s="786">
        <v>4</v>
      </c>
      <c r="AA181" s="694"/>
      <c r="AC181" s="665">
        <f>V181</f>
        <v>10307921.510400001</v>
      </c>
      <c r="AI181" s="825"/>
      <c r="AJ181" s="696"/>
    </row>
    <row r="182" spans="2:36" x14ac:dyDescent="0.3">
      <c r="B182" s="690"/>
      <c r="C182" s="691"/>
      <c r="D182" s="691"/>
      <c r="I182" s="753"/>
      <c r="J182" s="369"/>
      <c r="K182" s="753"/>
      <c r="L182" s="836" t="s">
        <v>681</v>
      </c>
      <c r="M182" s="837">
        <f t="shared" si="66"/>
        <v>10</v>
      </c>
      <c r="N182" s="167">
        <f>N181</f>
        <v>0.3</v>
      </c>
      <c r="O182" s="369"/>
      <c r="P182" s="367"/>
      <c r="Q182" s="821"/>
      <c r="R182" s="167"/>
      <c r="S182" s="369">
        <f>S181</f>
        <v>103079215.104</v>
      </c>
      <c r="T182" s="822" t="s">
        <v>682</v>
      </c>
      <c r="U182" s="167">
        <v>0.15</v>
      </c>
      <c r="V182" s="369">
        <f t="shared" si="70"/>
        <v>15461882.2656</v>
      </c>
      <c r="W182" s="823">
        <f t="shared" si="67"/>
        <v>4.4999999999999998E-2</v>
      </c>
      <c r="X182" s="369" t="s">
        <v>2</v>
      </c>
      <c r="Y182" s="147" t="s">
        <v>544</v>
      </c>
      <c r="Z182" s="786">
        <v>10</v>
      </c>
      <c r="AA182" s="694"/>
      <c r="AC182" s="665">
        <f>V182</f>
        <v>15461882.2656</v>
      </c>
      <c r="AI182" s="825"/>
      <c r="AJ182" s="696"/>
    </row>
    <row r="183" spans="2:36" x14ac:dyDescent="0.3">
      <c r="B183" s="690"/>
      <c r="C183" s="691"/>
      <c r="D183" s="691"/>
      <c r="I183" s="753"/>
      <c r="J183" s="369"/>
      <c r="K183" s="753"/>
      <c r="L183" s="836" t="s">
        <v>683</v>
      </c>
      <c r="M183" s="837">
        <f t="shared" si="66"/>
        <v>12</v>
      </c>
      <c r="N183" s="167">
        <f t="shared" ref="N183:N189" si="72">N182</f>
        <v>0.3</v>
      </c>
      <c r="O183" s="369"/>
      <c r="P183" s="367"/>
      <c r="Q183" s="821"/>
      <c r="R183" s="167"/>
      <c r="S183" s="369">
        <f t="shared" ref="S183:S189" si="73">S182</f>
        <v>103079215.104</v>
      </c>
      <c r="T183" s="822" t="s">
        <v>660</v>
      </c>
      <c r="U183" s="167">
        <v>0.05</v>
      </c>
      <c r="V183" s="369">
        <f t="shared" si="70"/>
        <v>5153960.7552000005</v>
      </c>
      <c r="W183" s="823">
        <f t="shared" si="67"/>
        <v>1.4999999999999999E-2</v>
      </c>
      <c r="X183" s="369" t="s">
        <v>2</v>
      </c>
      <c r="Y183" s="147" t="s">
        <v>546</v>
      </c>
      <c r="Z183" s="786">
        <v>12</v>
      </c>
      <c r="AA183" s="694"/>
      <c r="AC183" s="665">
        <f t="shared" si="71"/>
        <v>5153960.7552000005</v>
      </c>
      <c r="AI183" s="825"/>
      <c r="AJ183" s="696"/>
    </row>
    <row r="184" spans="2:36" x14ac:dyDescent="0.3">
      <c r="B184" s="690"/>
      <c r="C184" s="691"/>
      <c r="D184" s="691"/>
      <c r="I184" s="753"/>
      <c r="J184" s="369"/>
      <c r="K184" s="753"/>
      <c r="L184" s="836"/>
      <c r="M184" s="837">
        <f t="shared" si="66"/>
        <v>7</v>
      </c>
      <c r="N184" s="167">
        <f t="shared" si="72"/>
        <v>0.3</v>
      </c>
      <c r="O184" s="369"/>
      <c r="P184" s="367"/>
      <c r="Q184" s="821"/>
      <c r="R184" s="167"/>
      <c r="S184" s="369">
        <f t="shared" si="73"/>
        <v>103079215.104</v>
      </c>
      <c r="T184" s="822" t="s">
        <v>684</v>
      </c>
      <c r="U184" s="167">
        <v>0.05</v>
      </c>
      <c r="V184" s="369">
        <f t="shared" si="70"/>
        <v>5153960.7552000005</v>
      </c>
      <c r="W184" s="823">
        <f t="shared" si="67"/>
        <v>1.4999999999999999E-2</v>
      </c>
      <c r="X184" s="369" t="s">
        <v>2</v>
      </c>
      <c r="Y184" s="16" t="s">
        <v>541</v>
      </c>
      <c r="Z184" s="786">
        <v>7</v>
      </c>
      <c r="AA184" s="694"/>
      <c r="AC184" s="665">
        <f t="shared" si="71"/>
        <v>5153960.7552000005</v>
      </c>
      <c r="AI184" s="825"/>
      <c r="AJ184" s="696"/>
    </row>
    <row r="185" spans="2:36" x14ac:dyDescent="0.3">
      <c r="B185" s="690"/>
      <c r="C185" s="691"/>
      <c r="D185" s="691"/>
      <c r="I185" s="753"/>
      <c r="J185" s="369"/>
      <c r="K185" s="753"/>
      <c r="L185" s="836"/>
      <c r="M185" s="837">
        <f t="shared" si="66"/>
        <v>4</v>
      </c>
      <c r="N185" s="167">
        <f t="shared" si="72"/>
        <v>0.3</v>
      </c>
      <c r="O185" s="369"/>
      <c r="P185" s="367"/>
      <c r="Q185" s="821"/>
      <c r="R185" s="167"/>
      <c r="S185" s="369">
        <f t="shared" si="73"/>
        <v>103079215.104</v>
      </c>
      <c r="T185" s="716" t="s">
        <v>685</v>
      </c>
      <c r="U185" s="167">
        <v>2.5000000000000001E-2</v>
      </c>
      <c r="V185" s="369">
        <f t="shared" si="70"/>
        <v>2576980.3776000002</v>
      </c>
      <c r="W185" s="823">
        <f t="shared" si="67"/>
        <v>7.4999999999999997E-3</v>
      </c>
      <c r="X185" s="369" t="s">
        <v>2</v>
      </c>
      <c r="Y185" s="147" t="s">
        <v>537</v>
      </c>
      <c r="Z185" s="786">
        <v>4</v>
      </c>
      <c r="AA185" s="694"/>
      <c r="AC185" s="665">
        <f t="shared" si="71"/>
        <v>2576980.3776000002</v>
      </c>
      <c r="AI185" s="825"/>
      <c r="AJ185" s="696"/>
    </row>
    <row r="186" spans="2:36" x14ac:dyDescent="0.3">
      <c r="B186" s="690"/>
      <c r="C186" s="691"/>
      <c r="D186" s="691"/>
      <c r="I186" s="753"/>
      <c r="J186" s="841">
        <v>75543543000000</v>
      </c>
      <c r="K186" s="753"/>
      <c r="L186" s="836"/>
      <c r="M186" s="837">
        <f t="shared" si="66"/>
        <v>11</v>
      </c>
      <c r="N186" s="167">
        <f t="shared" si="72"/>
        <v>0.3</v>
      </c>
      <c r="O186" s="369"/>
      <c r="P186" s="367"/>
      <c r="Q186" s="821"/>
      <c r="R186" s="167"/>
      <c r="S186" s="369">
        <f t="shared" si="73"/>
        <v>103079215.104</v>
      </c>
      <c r="T186" s="822" t="s">
        <v>686</v>
      </c>
      <c r="U186" s="167">
        <v>2.5000000000000001E-2</v>
      </c>
      <c r="V186" s="369">
        <f t="shared" si="70"/>
        <v>2576980.3776000002</v>
      </c>
      <c r="W186" s="823">
        <f t="shared" si="67"/>
        <v>7.4999999999999997E-3</v>
      </c>
      <c r="X186" s="369" t="s">
        <v>2</v>
      </c>
      <c r="Y186" s="16" t="s">
        <v>545</v>
      </c>
      <c r="Z186" s="786">
        <v>11</v>
      </c>
      <c r="AA186" s="694"/>
      <c r="AC186" s="665">
        <f t="shared" si="71"/>
        <v>2576980.3776000002</v>
      </c>
      <c r="AI186" s="825"/>
      <c r="AJ186" s="696"/>
    </row>
    <row r="187" spans="2:36" x14ac:dyDescent="0.3">
      <c r="B187" s="690"/>
      <c r="C187" s="691"/>
      <c r="D187" s="691"/>
      <c r="I187" s="753"/>
      <c r="J187" s="842">
        <v>0.01</v>
      </c>
      <c r="K187" s="753"/>
      <c r="L187" s="836"/>
      <c r="M187" s="837">
        <f t="shared" si="66"/>
        <v>5</v>
      </c>
      <c r="N187" s="167">
        <f t="shared" si="72"/>
        <v>0.3</v>
      </c>
      <c r="O187" s="369"/>
      <c r="P187" s="367"/>
      <c r="Q187" s="821"/>
      <c r="R187" s="167"/>
      <c r="S187" s="369">
        <f t="shared" si="73"/>
        <v>103079215.104</v>
      </c>
      <c r="T187" s="822" t="s">
        <v>154</v>
      </c>
      <c r="U187" s="167">
        <v>0.05</v>
      </c>
      <c r="V187" s="369">
        <f t="shared" si="70"/>
        <v>5153960.7552000005</v>
      </c>
      <c r="W187" s="823">
        <f t="shared" si="67"/>
        <v>1.4999999999999999E-2</v>
      </c>
      <c r="X187" s="369" t="s">
        <v>2</v>
      </c>
      <c r="Y187" s="824" t="s">
        <v>154</v>
      </c>
      <c r="Z187" s="786">
        <v>5</v>
      </c>
      <c r="AA187" s="694"/>
      <c r="AC187" s="665">
        <f t="shared" si="71"/>
        <v>5153960.7552000005</v>
      </c>
      <c r="AI187" s="825"/>
      <c r="AJ187" s="696"/>
    </row>
    <row r="188" spans="2:36" x14ac:dyDescent="0.3">
      <c r="B188" s="690"/>
      <c r="C188" s="691"/>
      <c r="D188" s="691"/>
      <c r="I188" s="753"/>
      <c r="J188" s="369">
        <f>J186*J187</f>
        <v>755435430000</v>
      </c>
      <c r="K188" s="753"/>
      <c r="L188" s="836"/>
      <c r="M188" s="837">
        <f t="shared" si="66"/>
        <v>1</v>
      </c>
      <c r="N188" s="167">
        <f t="shared" si="72"/>
        <v>0.3</v>
      </c>
      <c r="O188" s="369"/>
      <c r="P188" s="367"/>
      <c r="Q188" s="821"/>
      <c r="R188" s="167"/>
      <c r="S188" s="369">
        <f t="shared" si="73"/>
        <v>103079215.104</v>
      </c>
      <c r="T188" s="822" t="s">
        <v>62</v>
      </c>
      <c r="U188" s="167">
        <v>0.1</v>
      </c>
      <c r="V188" s="369">
        <f>S188*U188</f>
        <v>10307921.510400001</v>
      </c>
      <c r="W188" s="823">
        <f t="shared" si="67"/>
        <v>0.03</v>
      </c>
      <c r="X188" s="369" t="s">
        <v>2</v>
      </c>
      <c r="Y188" s="369" t="s">
        <v>687</v>
      </c>
      <c r="Z188" s="786">
        <v>1</v>
      </c>
      <c r="AA188" s="694"/>
      <c r="AC188" s="665">
        <f t="shared" si="71"/>
        <v>10307921.510400001</v>
      </c>
      <c r="AI188" s="825"/>
      <c r="AJ188" s="696"/>
    </row>
    <row r="189" spans="2:36" x14ac:dyDescent="0.3">
      <c r="B189" s="690"/>
      <c r="C189" s="691"/>
      <c r="D189" s="691"/>
      <c r="I189" s="753"/>
      <c r="J189" s="843">
        <v>3.125E-2</v>
      </c>
      <c r="K189" s="753"/>
      <c r="L189" s="836"/>
      <c r="M189" s="837">
        <f t="shared" si="66"/>
        <v>32</v>
      </c>
      <c r="N189" s="167">
        <f t="shared" si="72"/>
        <v>0.3</v>
      </c>
      <c r="O189" s="369"/>
      <c r="P189" s="367"/>
      <c r="Q189" s="821"/>
      <c r="R189" s="167"/>
      <c r="S189" s="369">
        <f t="shared" si="73"/>
        <v>103079215.104</v>
      </c>
      <c r="T189" s="822" t="s">
        <v>5</v>
      </c>
      <c r="U189" s="167">
        <v>0.15</v>
      </c>
      <c r="V189" s="369">
        <f t="shared" ref="V189" si="74">S189*U189</f>
        <v>15461882.2656</v>
      </c>
      <c r="W189" s="823">
        <f t="shared" si="67"/>
        <v>4.4999999999999998E-2</v>
      </c>
      <c r="X189" s="369" t="s">
        <v>2</v>
      </c>
      <c r="Y189" s="840" t="s">
        <v>5</v>
      </c>
      <c r="Z189" s="786">
        <v>32</v>
      </c>
      <c r="AA189" s="694"/>
      <c r="AC189" s="665">
        <f t="shared" si="71"/>
        <v>15461882.2656</v>
      </c>
      <c r="AI189" s="825"/>
      <c r="AJ189" s="696"/>
    </row>
    <row r="190" spans="2:36" ht="16.2" thickBot="1" x14ac:dyDescent="0.35">
      <c r="B190" s="690"/>
      <c r="C190" s="691"/>
      <c r="D190" s="691"/>
      <c r="I190" s="753"/>
      <c r="J190" s="369">
        <f>J188*J189</f>
        <v>23607357187.5</v>
      </c>
      <c r="K190" s="753"/>
      <c r="L190" s="820"/>
      <c r="M190" s="826"/>
      <c r="N190" s="167"/>
      <c r="O190" s="369"/>
      <c r="P190" s="367"/>
      <c r="Q190" s="821"/>
      <c r="R190" s="167"/>
      <c r="S190" s="369"/>
      <c r="T190" s="822"/>
      <c r="U190" s="827">
        <f>SUM(U179:U189)</f>
        <v>1.0000000000000002</v>
      </c>
      <c r="V190" s="369"/>
      <c r="W190" s="823"/>
      <c r="X190" s="369"/>
      <c r="Y190" s="369"/>
      <c r="Z190" s="786"/>
      <c r="AA190" s="830" t="s">
        <v>649</v>
      </c>
      <c r="AB190" s="831"/>
      <c r="AC190" s="832" t="s">
        <v>633</v>
      </c>
      <c r="AD190" s="832" t="s">
        <v>634</v>
      </c>
      <c r="AE190" s="832" t="s">
        <v>635</v>
      </c>
      <c r="AF190" s="832" t="s">
        <v>636</v>
      </c>
      <c r="AG190" s="832" t="s">
        <v>637</v>
      </c>
      <c r="AH190" s="832" t="s">
        <v>5</v>
      </c>
      <c r="AI190" s="825"/>
      <c r="AJ190" s="696"/>
    </row>
    <row r="191" spans="2:36" ht="7.95" customHeight="1" x14ac:dyDescent="0.3">
      <c r="B191" s="690"/>
      <c r="C191" s="691"/>
      <c r="D191" s="691"/>
      <c r="I191" s="753"/>
      <c r="J191" s="369"/>
      <c r="K191" s="753"/>
      <c r="L191" s="692"/>
      <c r="M191" s="693"/>
      <c r="N191" s="167"/>
      <c r="O191" s="369"/>
      <c r="P191" s="367"/>
      <c r="Q191" s="821"/>
      <c r="R191" s="167"/>
      <c r="S191" s="369"/>
      <c r="T191" s="822"/>
      <c r="U191" s="167"/>
      <c r="V191" s="369"/>
      <c r="W191" s="823"/>
      <c r="X191" s="369"/>
      <c r="Y191" s="369"/>
      <c r="Z191" s="786"/>
      <c r="AA191" s="694"/>
      <c r="AI191" s="825"/>
      <c r="AJ191" s="696"/>
    </row>
    <row r="192" spans="2:36" ht="17.399999999999999" thickBot="1" x14ac:dyDescent="0.45">
      <c r="B192" s="690"/>
      <c r="C192" s="691"/>
      <c r="D192" s="691"/>
      <c r="I192" s="753"/>
      <c r="J192" s="369">
        <f>J179</f>
        <v>21474836.48</v>
      </c>
      <c r="K192" s="753"/>
      <c r="L192" s="692" t="s">
        <v>688</v>
      </c>
      <c r="M192" s="693">
        <f>Z192</f>
        <v>16</v>
      </c>
      <c r="N192" s="844">
        <v>3.125E-2</v>
      </c>
      <c r="O192" s="369">
        <f>J192*N192</f>
        <v>671088.64000000001</v>
      </c>
      <c r="P192" s="367"/>
      <c r="Q192" s="821">
        <f>Q179</f>
        <v>16</v>
      </c>
      <c r="R192" s="167">
        <f>R179</f>
        <v>1</v>
      </c>
      <c r="S192" s="147">
        <f>O192*Q192*R192</f>
        <v>10737418.24</v>
      </c>
      <c r="T192" s="822" t="s">
        <v>689</v>
      </c>
      <c r="U192" s="827">
        <v>1</v>
      </c>
      <c r="V192" s="369">
        <f t="shared" ref="V192" si="75">S192*U192</f>
        <v>10737418.24</v>
      </c>
      <c r="W192" s="823">
        <f>N192*U192</f>
        <v>3.125E-2</v>
      </c>
      <c r="X192" s="369" t="s">
        <v>2</v>
      </c>
      <c r="Y192" s="840" t="s">
        <v>688</v>
      </c>
      <c r="Z192" s="786">
        <v>16</v>
      </c>
      <c r="AA192" s="694"/>
      <c r="AE192" s="16"/>
      <c r="AG192" s="665">
        <f>V192</f>
        <v>10737418.24</v>
      </c>
      <c r="AI192" s="825"/>
      <c r="AJ192" s="696"/>
    </row>
    <row r="193" spans="2:37" x14ac:dyDescent="0.3">
      <c r="B193" s="690"/>
      <c r="C193" s="691"/>
      <c r="D193" s="691"/>
      <c r="I193" s="753"/>
      <c r="J193" s="369"/>
      <c r="K193" s="753"/>
      <c r="L193" s="692"/>
      <c r="M193" s="693"/>
      <c r="N193" s="167"/>
      <c r="O193" s="369"/>
      <c r="P193" s="367"/>
      <c r="Q193" s="821"/>
      <c r="R193" s="167"/>
      <c r="S193" s="369"/>
      <c r="T193" s="822"/>
      <c r="U193" s="167"/>
      <c r="V193" s="369"/>
      <c r="W193" s="823"/>
      <c r="X193" s="369"/>
      <c r="Y193" s="840"/>
      <c r="Z193" s="786"/>
      <c r="AA193" s="694"/>
      <c r="AI193" s="825"/>
      <c r="AJ193" s="696"/>
    </row>
    <row r="194" spans="2:37" ht="17.399999999999999" thickBot="1" x14ac:dyDescent="0.45">
      <c r="B194" s="690"/>
      <c r="C194" s="691"/>
      <c r="D194" s="691"/>
      <c r="I194" s="753"/>
      <c r="J194" s="369">
        <f>J192</f>
        <v>21474836.48</v>
      </c>
      <c r="K194" s="753"/>
      <c r="L194" s="692" t="s">
        <v>690</v>
      </c>
      <c r="M194" s="693">
        <f>Z194</f>
        <v>16</v>
      </c>
      <c r="N194" s="844">
        <v>3.125E-2</v>
      </c>
      <c r="O194" s="369">
        <f>J194*N194</f>
        <v>671088.64000000001</v>
      </c>
      <c r="P194" s="367"/>
      <c r="Q194" s="821">
        <f>Q192</f>
        <v>16</v>
      </c>
      <c r="R194" s="167">
        <f>R192</f>
        <v>1</v>
      </c>
      <c r="S194" s="147">
        <f>O194*Q194*R194</f>
        <v>10737418.24</v>
      </c>
      <c r="T194" s="822" t="s">
        <v>691</v>
      </c>
      <c r="U194" s="827">
        <v>1</v>
      </c>
      <c r="V194" s="369">
        <f t="shared" ref="V194" si="76">S194*U194</f>
        <v>10737418.24</v>
      </c>
      <c r="W194" s="823">
        <f>N194*U194</f>
        <v>3.125E-2</v>
      </c>
      <c r="X194" s="369" t="s">
        <v>2</v>
      </c>
      <c r="Y194" s="840" t="s">
        <v>691</v>
      </c>
      <c r="Z194" s="786">
        <v>16</v>
      </c>
      <c r="AA194" s="694"/>
      <c r="AC194" s="665">
        <f>V194</f>
        <v>10737418.24</v>
      </c>
      <c r="AE194" s="16"/>
      <c r="AG194" s="16"/>
      <c r="AI194" s="825"/>
      <c r="AJ194" s="696"/>
    </row>
    <row r="195" spans="2:37" x14ac:dyDescent="0.3">
      <c r="B195" s="690"/>
      <c r="C195" s="691"/>
      <c r="D195" s="691"/>
      <c r="I195" s="753"/>
      <c r="J195" s="369"/>
      <c r="K195" s="753"/>
      <c r="L195" s="692"/>
      <c r="M195" s="693"/>
      <c r="N195" s="167"/>
      <c r="O195" s="369"/>
      <c r="P195" s="367"/>
      <c r="Q195" s="821"/>
      <c r="R195" s="167"/>
      <c r="S195" s="369"/>
      <c r="T195" s="822"/>
      <c r="U195" s="167"/>
      <c r="V195" s="369"/>
      <c r="W195" s="823"/>
      <c r="X195" s="369"/>
      <c r="Y195" s="840"/>
      <c r="Z195" s="786"/>
      <c r="AA195" s="694"/>
      <c r="AI195" s="825"/>
      <c r="AJ195" s="696"/>
    </row>
    <row r="196" spans="2:37" ht="17.399999999999999" thickBot="1" x14ac:dyDescent="0.45">
      <c r="B196" s="690"/>
      <c r="C196" s="691"/>
      <c r="D196" s="691"/>
      <c r="I196" s="753"/>
      <c r="J196" s="369">
        <f>J194</f>
        <v>21474836.48</v>
      </c>
      <c r="K196" s="753"/>
      <c r="L196" s="692" t="s">
        <v>692</v>
      </c>
      <c r="M196" s="693">
        <f>Z196</f>
        <v>7</v>
      </c>
      <c r="N196" s="828">
        <v>0.01</v>
      </c>
      <c r="O196" s="369">
        <f>J196*N196</f>
        <v>214748.36480000001</v>
      </c>
      <c r="P196" s="367"/>
      <c r="Q196" s="821">
        <f>Q194</f>
        <v>16</v>
      </c>
      <c r="R196" s="167">
        <f>R194</f>
        <v>1</v>
      </c>
      <c r="S196" s="147">
        <f>O196*Q196*R196</f>
        <v>3435973.8368000002</v>
      </c>
      <c r="T196" s="16" t="s">
        <v>693</v>
      </c>
      <c r="U196" s="827">
        <v>1</v>
      </c>
      <c r="V196" s="369">
        <f t="shared" ref="V196" si="77">S196*U196</f>
        <v>3435973.8368000002</v>
      </c>
      <c r="W196" s="823">
        <f>N196*U196</f>
        <v>0.01</v>
      </c>
      <c r="X196" s="369" t="s">
        <v>2</v>
      </c>
      <c r="Y196" s="16" t="s">
        <v>541</v>
      </c>
      <c r="Z196" s="786">
        <v>7</v>
      </c>
      <c r="AA196" s="694"/>
      <c r="AE196" s="665">
        <f>V196</f>
        <v>3435973.8368000002</v>
      </c>
      <c r="AI196" s="825"/>
      <c r="AJ196" s="696"/>
    </row>
    <row r="197" spans="2:37" x14ac:dyDescent="0.3">
      <c r="B197" s="690"/>
      <c r="C197" s="691"/>
      <c r="D197" s="691"/>
      <c r="I197" s="753"/>
      <c r="J197" s="369"/>
      <c r="K197" s="753"/>
      <c r="L197" s="692"/>
      <c r="M197" s="693"/>
      <c r="N197" s="167"/>
      <c r="O197" s="369"/>
      <c r="P197" s="367"/>
      <c r="Q197" s="821"/>
      <c r="R197" s="167"/>
      <c r="S197" s="369"/>
      <c r="T197" s="822"/>
      <c r="U197" s="167"/>
      <c r="V197" s="369"/>
      <c r="W197" s="823"/>
      <c r="X197" s="369"/>
      <c r="Y197" s="840"/>
      <c r="Z197" s="786"/>
      <c r="AA197" s="694"/>
      <c r="AI197" s="825"/>
      <c r="AJ197" s="696"/>
    </row>
    <row r="198" spans="2:37" ht="17.399999999999999" thickBot="1" x14ac:dyDescent="0.45">
      <c r="B198" s="690"/>
      <c r="C198" s="691"/>
      <c r="D198" s="691"/>
      <c r="I198" s="753"/>
      <c r="J198" s="369">
        <f>J196</f>
        <v>21474836.48</v>
      </c>
      <c r="K198" s="753"/>
      <c r="L198" s="692" t="s">
        <v>694</v>
      </c>
      <c r="M198" s="693">
        <f>Z198</f>
        <v>11</v>
      </c>
      <c r="N198" s="828">
        <v>0.01</v>
      </c>
      <c r="O198" s="369">
        <f>J198*N198</f>
        <v>214748.36480000001</v>
      </c>
      <c r="P198" s="367"/>
      <c r="Q198" s="821">
        <f>Q196</f>
        <v>16</v>
      </c>
      <c r="R198" s="167">
        <f>R194</f>
        <v>1</v>
      </c>
      <c r="S198" s="147">
        <f>O198*Q198*R198</f>
        <v>3435973.8368000002</v>
      </c>
      <c r="T198" s="822" t="s">
        <v>525</v>
      </c>
      <c r="U198" s="827">
        <v>1</v>
      </c>
      <c r="V198" s="369">
        <f t="shared" ref="V198" si="78">S198*U198</f>
        <v>3435973.8368000002</v>
      </c>
      <c r="W198" s="823">
        <f>N198*U198</f>
        <v>0.01</v>
      </c>
      <c r="X198" s="369" t="s">
        <v>2</v>
      </c>
      <c r="Y198" s="16" t="s">
        <v>545</v>
      </c>
      <c r="Z198" s="786">
        <v>11</v>
      </c>
      <c r="AA198" s="694"/>
      <c r="AC198" s="665">
        <f>V198</f>
        <v>3435973.8368000002</v>
      </c>
      <c r="AI198" s="825"/>
      <c r="AJ198" s="696"/>
    </row>
    <row r="199" spans="2:37" x14ac:dyDescent="0.3">
      <c r="B199" s="690"/>
      <c r="C199" s="691"/>
      <c r="D199" s="691"/>
      <c r="I199" s="753"/>
      <c r="J199" s="369"/>
      <c r="K199" s="753"/>
      <c r="L199" s="692"/>
      <c r="M199" s="693"/>
      <c r="N199" s="167"/>
      <c r="O199" s="369"/>
      <c r="P199" s="367"/>
      <c r="Q199" s="821"/>
      <c r="R199" s="167"/>
      <c r="S199" s="369"/>
      <c r="T199" s="822"/>
      <c r="U199" s="167"/>
      <c r="V199" s="369"/>
      <c r="W199" s="823"/>
      <c r="X199" s="369"/>
      <c r="Y199" s="840"/>
      <c r="Z199" s="786"/>
      <c r="AA199" s="694"/>
      <c r="AI199" s="825"/>
      <c r="AJ199" s="696"/>
    </row>
    <row r="200" spans="2:37" ht="17.399999999999999" thickBot="1" x14ac:dyDescent="0.45">
      <c r="J200" s="16">
        <f>J198</f>
        <v>21474836.48</v>
      </c>
      <c r="L200" s="692" t="s">
        <v>695</v>
      </c>
      <c r="M200" s="693">
        <f>Z200</f>
        <v>5</v>
      </c>
      <c r="N200" s="828">
        <v>0</v>
      </c>
      <c r="O200" s="369">
        <f>J200*N200</f>
        <v>0</v>
      </c>
      <c r="P200" s="367"/>
      <c r="Q200" s="821">
        <f>Q198</f>
        <v>16</v>
      </c>
      <c r="R200" s="167">
        <f>R198</f>
        <v>1</v>
      </c>
      <c r="S200" s="147">
        <f>O200*Q200*R200</f>
        <v>0</v>
      </c>
      <c r="T200" s="822" t="s">
        <v>696</v>
      </c>
      <c r="U200" s="827">
        <v>1</v>
      </c>
      <c r="V200" s="369">
        <f t="shared" ref="V200" si="79">S200*U200</f>
        <v>0</v>
      </c>
      <c r="W200" s="823">
        <f>N200*U200</f>
        <v>0</v>
      </c>
      <c r="X200" s="369" t="s">
        <v>2</v>
      </c>
      <c r="Y200" s="824" t="s">
        <v>154</v>
      </c>
      <c r="Z200" s="786">
        <v>5</v>
      </c>
      <c r="AA200" s="694"/>
      <c r="AF200" s="665">
        <f>V200</f>
        <v>0</v>
      </c>
      <c r="AI200" s="825"/>
      <c r="AJ200" s="696"/>
    </row>
    <row r="201" spans="2:37" x14ac:dyDescent="0.3">
      <c r="B201" s="690"/>
      <c r="C201" s="691"/>
      <c r="D201" s="691"/>
      <c r="I201" s="753"/>
      <c r="J201" s="369"/>
      <c r="K201" s="753"/>
      <c r="L201" s="692"/>
      <c r="M201" s="693"/>
      <c r="N201" s="167"/>
      <c r="O201" s="369"/>
      <c r="P201" s="367"/>
      <c r="Q201" s="821"/>
      <c r="R201" s="167"/>
      <c r="S201" s="369"/>
      <c r="T201" s="822"/>
      <c r="U201" s="167"/>
      <c r="V201" s="369"/>
      <c r="W201" s="823"/>
      <c r="X201" s="369"/>
      <c r="Y201" s="840"/>
      <c r="Z201" s="786"/>
      <c r="AA201" s="694"/>
      <c r="AI201" s="825"/>
      <c r="AJ201" s="696"/>
    </row>
    <row r="202" spans="2:37" ht="17.399999999999999" thickBot="1" x14ac:dyDescent="0.45">
      <c r="B202" s="690"/>
      <c r="C202" s="691"/>
      <c r="D202" s="691"/>
      <c r="I202" s="753"/>
      <c r="J202" s="369">
        <f>J200</f>
        <v>21474836.48</v>
      </c>
      <c r="K202" s="753"/>
      <c r="L202" s="692" t="s">
        <v>697</v>
      </c>
      <c r="M202" s="693">
        <f>Z202</f>
        <v>32</v>
      </c>
      <c r="N202" s="828">
        <v>7.4999999999999997E-3</v>
      </c>
      <c r="O202" s="369">
        <f>J202*N202</f>
        <v>161061.27359999999</v>
      </c>
      <c r="P202" s="367"/>
      <c r="Q202" s="821">
        <f>Q200</f>
        <v>16</v>
      </c>
      <c r="R202" s="167">
        <f>R200</f>
        <v>1</v>
      </c>
      <c r="S202" s="147">
        <f>O202*Q202*R202</f>
        <v>2576980.3775999998</v>
      </c>
      <c r="T202" s="822" t="s">
        <v>5</v>
      </c>
      <c r="U202" s="401">
        <v>1</v>
      </c>
      <c r="V202" s="369">
        <f t="shared" ref="V202" si="80">S202*U202</f>
        <v>2576980.3775999998</v>
      </c>
      <c r="W202" s="823">
        <f>N202*U202</f>
        <v>7.4999999999999997E-3</v>
      </c>
      <c r="X202" s="369" t="s">
        <v>2</v>
      </c>
      <c r="Y202" s="369" t="s">
        <v>5</v>
      </c>
      <c r="Z202" s="786">
        <v>32</v>
      </c>
      <c r="AA202" s="694"/>
      <c r="AF202" s="665">
        <f>V202</f>
        <v>2576980.3775999998</v>
      </c>
      <c r="AI202" s="825"/>
      <c r="AJ202" s="696"/>
    </row>
    <row r="203" spans="2:37" ht="16.8" x14ac:dyDescent="0.4">
      <c r="B203" s="690"/>
      <c r="C203" s="691"/>
      <c r="D203" s="691"/>
      <c r="I203" s="753"/>
      <c r="J203" s="369"/>
      <c r="K203" s="753"/>
      <c r="L203" s="692"/>
      <c r="M203" s="693"/>
      <c r="N203" s="845"/>
      <c r="O203" s="369"/>
      <c r="P203" s="367"/>
      <c r="Q203" s="821"/>
      <c r="R203" s="167"/>
      <c r="S203" s="147"/>
      <c r="T203" s="822"/>
      <c r="U203" s="167"/>
      <c r="V203" s="369"/>
      <c r="W203" s="823"/>
      <c r="X203" s="369"/>
      <c r="Y203" s="369"/>
      <c r="Z203" s="786"/>
      <c r="AA203" s="694"/>
      <c r="AI203" s="825"/>
      <c r="AJ203" s="696"/>
    </row>
    <row r="204" spans="2:37" x14ac:dyDescent="0.3">
      <c r="B204" s="690"/>
      <c r="C204" s="691"/>
      <c r="D204" s="691"/>
      <c r="I204" s="753"/>
      <c r="J204" s="369"/>
      <c r="K204" s="753"/>
      <c r="L204" s="692"/>
      <c r="M204" s="693"/>
      <c r="N204" s="167"/>
      <c r="O204" s="369"/>
      <c r="P204" s="367"/>
      <c r="Q204" s="367"/>
      <c r="R204" s="167"/>
      <c r="S204" s="369"/>
      <c r="T204" s="822"/>
      <c r="U204" s="167"/>
      <c r="V204" s="369"/>
      <c r="W204" s="823"/>
      <c r="X204" s="369"/>
      <c r="Y204" s="369"/>
      <c r="Z204" s="786"/>
      <c r="AA204" s="830" t="s">
        <v>649</v>
      </c>
      <c r="AB204" s="831"/>
      <c r="AC204" s="832" t="s">
        <v>633</v>
      </c>
      <c r="AD204" s="832" t="s">
        <v>634</v>
      </c>
      <c r="AE204" s="832" t="s">
        <v>635</v>
      </c>
      <c r="AF204" s="832" t="s">
        <v>636</v>
      </c>
      <c r="AG204" s="832" t="s">
        <v>637</v>
      </c>
      <c r="AH204" s="832" t="s">
        <v>5</v>
      </c>
      <c r="AI204" s="825"/>
      <c r="AJ204" s="846" t="s">
        <v>698</v>
      </c>
      <c r="AK204" s="847"/>
    </row>
    <row r="205" spans="2:37" ht="19.2" thickBot="1" x14ac:dyDescent="0.5">
      <c r="B205" s="690"/>
      <c r="C205" s="691"/>
      <c r="D205" s="691"/>
      <c r="I205" s="753"/>
      <c r="J205" s="369"/>
      <c r="K205" s="753"/>
      <c r="L205" s="692"/>
      <c r="M205" s="693"/>
      <c r="N205" s="904">
        <f>N115+N122+N142+N144+N126+N128+N132+N140+N146+N156+N158+N148+N150+N152+N154+N164+N167+N179+N160+N162+N192+N194+N196+N198+N200+N202</f>
        <v>0.99999999999999989</v>
      </c>
      <c r="O205" s="750">
        <f>SUM(O114:O204)</f>
        <v>21474836.48</v>
      </c>
      <c r="P205" s="367"/>
      <c r="Q205" s="367"/>
      <c r="R205" s="167"/>
      <c r="S205" s="849">
        <f>S115+S122+S142+S144+S126+S128+S132+S140+S146+S156+S158+S148+S150+S152+S154+S164+S167+S179+S160+S162+S192+S194+S196+S198+S200+S202</f>
        <v>343597383.67999995</v>
      </c>
      <c r="T205" s="822"/>
      <c r="U205" s="167"/>
      <c r="V205" s="750">
        <f>SUM(V114:V204)</f>
        <v>343597383.68000007</v>
      </c>
      <c r="W205" s="850">
        <f>SUM(W114:W204)</f>
        <v>1.0000000000000002</v>
      </c>
      <c r="X205" s="369"/>
      <c r="Y205" s="369"/>
      <c r="Z205" s="786"/>
      <c r="AA205" s="694"/>
      <c r="AB205" s="16"/>
      <c r="AC205" s="851">
        <v>1</v>
      </c>
      <c r="AD205" s="851">
        <v>0.75</v>
      </c>
      <c r="AE205" s="851">
        <v>0.5</v>
      </c>
      <c r="AF205" s="851">
        <v>0.25</v>
      </c>
      <c r="AG205" s="851">
        <v>0</v>
      </c>
      <c r="AH205" s="851">
        <v>0.5</v>
      </c>
      <c r="AI205" s="825"/>
      <c r="AJ205" s="846"/>
      <c r="AK205" s="847"/>
    </row>
    <row r="206" spans="2:37" x14ac:dyDescent="0.3">
      <c r="B206" s="690"/>
      <c r="C206" s="691"/>
      <c r="D206" s="691"/>
      <c r="I206" s="753"/>
      <c r="J206" s="369"/>
      <c r="K206" s="753"/>
      <c r="L206" s="692"/>
      <c r="M206" s="693"/>
      <c r="N206" s="167">
        <f>N115+N122+N126+N128+N132+N140+N142+N144+N146+N148+N150+N152+N154+N156+N158+N160+N162+N164+N167+N179+N192+N194+N196+N198+N200+N202</f>
        <v>0.99999999999999989</v>
      </c>
      <c r="O206" s="369"/>
      <c r="P206" s="367"/>
      <c r="Q206" s="367"/>
      <c r="R206" s="167"/>
      <c r="S206" s="369">
        <f>Q200</f>
        <v>16</v>
      </c>
      <c r="T206" s="822"/>
      <c r="U206" s="167"/>
      <c r="V206" s="369"/>
      <c r="W206" s="823"/>
      <c r="X206" s="369"/>
      <c r="Y206" s="369"/>
      <c r="Z206" s="786"/>
      <c r="AA206" s="694" t="s">
        <v>699</v>
      </c>
      <c r="AB206" s="25"/>
      <c r="AC206" s="852">
        <f t="shared" ref="AC206:AH206" si="81">SUM(AC115:AC204)</f>
        <v>138727443.66079998</v>
      </c>
      <c r="AD206" s="852">
        <f t="shared" si="81"/>
        <v>6871947.6736000003</v>
      </c>
      <c r="AE206" s="852">
        <f t="shared" si="81"/>
        <v>29119878.266880006</v>
      </c>
      <c r="AF206" s="852">
        <f t="shared" si="81"/>
        <v>13743895.347200001</v>
      </c>
      <c r="AG206" s="852">
        <f t="shared" si="81"/>
        <v>148262271.05792001</v>
      </c>
      <c r="AH206" s="852">
        <f t="shared" si="81"/>
        <v>4294967.2960000001</v>
      </c>
      <c r="AI206" s="825"/>
      <c r="AJ206" s="846" t="s">
        <v>700</v>
      </c>
      <c r="AK206" s="847"/>
    </row>
    <row r="207" spans="2:37" x14ac:dyDescent="0.3">
      <c r="B207" s="690"/>
      <c r="C207" s="691"/>
      <c r="D207" s="691"/>
      <c r="L207" s="692" t="s">
        <v>715</v>
      </c>
      <c r="M207" s="693"/>
      <c r="N207" s="169">
        <f>N126+N128+N132+N160++N162</f>
        <v>4.4999999999999998E-2</v>
      </c>
      <c r="P207" s="788"/>
      <c r="Q207" s="788"/>
      <c r="S207" s="16">
        <f>S205/S206</f>
        <v>21474836.479999997</v>
      </c>
      <c r="Z207" s="786"/>
      <c r="AA207" s="694" t="s">
        <v>701</v>
      </c>
      <c r="AC207" s="665">
        <f>AC205*AC206</f>
        <v>138727443.66079998</v>
      </c>
      <c r="AD207" s="665">
        <f t="shared" ref="AD207:AH207" si="82">AD205*AD206</f>
        <v>5153960.7552000005</v>
      </c>
      <c r="AE207" s="665">
        <f t="shared" si="82"/>
        <v>14559939.133440003</v>
      </c>
      <c r="AF207" s="665">
        <f t="shared" si="82"/>
        <v>3435973.8368000002</v>
      </c>
      <c r="AG207" s="665">
        <f t="shared" si="82"/>
        <v>0</v>
      </c>
      <c r="AH207" s="665">
        <f t="shared" si="82"/>
        <v>2147483.648</v>
      </c>
      <c r="AI207" s="825">
        <f>SUM(AC207:AH207)</f>
        <v>164024801.03423998</v>
      </c>
      <c r="AJ207" s="846" t="s">
        <v>702</v>
      </c>
      <c r="AK207" s="847"/>
    </row>
    <row r="208" spans="2:37" x14ac:dyDescent="0.3">
      <c r="J208" s="16">
        <f>J202</f>
        <v>21474836.48</v>
      </c>
      <c r="L208" s="692"/>
      <c r="M208" s="693"/>
      <c r="P208" s="788"/>
      <c r="Q208" s="788"/>
      <c r="Z208" s="786"/>
      <c r="AA208" s="694" t="s">
        <v>703</v>
      </c>
      <c r="AI208" s="825">
        <f>G36</f>
        <v>16</v>
      </c>
      <c r="AJ208" s="846" t="s">
        <v>704</v>
      </c>
      <c r="AK208" s="847"/>
    </row>
    <row r="209" spans="1:40" x14ac:dyDescent="0.3">
      <c r="L209" s="853"/>
      <c r="M209" s="693"/>
      <c r="P209" s="788"/>
      <c r="Q209" s="788"/>
      <c r="Z209" s="793"/>
      <c r="AA209" s="694" t="s">
        <v>705</v>
      </c>
      <c r="AI209" s="854">
        <f>AI207/AI208</f>
        <v>10251550.064639999</v>
      </c>
      <c r="AJ209" s="846" t="s">
        <v>706</v>
      </c>
      <c r="AK209" s="847"/>
    </row>
    <row r="210" spans="1:40" x14ac:dyDescent="0.3">
      <c r="L210" s="757"/>
      <c r="M210" s="693"/>
      <c r="P210" s="788"/>
      <c r="Q210" s="788"/>
      <c r="Z210" s="730"/>
      <c r="AA210" s="694" t="s">
        <v>707</v>
      </c>
      <c r="AI210" s="854">
        <f>J114</f>
        <v>21474836.48</v>
      </c>
      <c r="AJ210" s="846" t="s">
        <v>708</v>
      </c>
      <c r="AK210" s="847"/>
    </row>
    <row r="211" spans="1:40" x14ac:dyDescent="0.3">
      <c r="L211" s="757"/>
      <c r="M211" s="693"/>
      <c r="P211" s="788"/>
      <c r="Q211" s="788"/>
      <c r="Z211" s="730"/>
      <c r="AA211" s="694"/>
      <c r="AH211" s="665" t="s">
        <v>709</v>
      </c>
      <c r="AI211" s="855">
        <f>AI209/AI210</f>
        <v>0.47737499999999994</v>
      </c>
      <c r="AJ211" s="856" t="s">
        <v>710</v>
      </c>
      <c r="AK211" s="857"/>
      <c r="AL211" s="905">
        <f>AI211</f>
        <v>0.47737499999999994</v>
      </c>
    </row>
    <row r="212" spans="1:40" x14ac:dyDescent="0.3">
      <c r="L212" s="757"/>
      <c r="M212" s="693"/>
      <c r="P212" s="788"/>
      <c r="Q212" s="788"/>
      <c r="Z212" s="730"/>
      <c r="AA212" s="694"/>
      <c r="AI212" s="858" t="s">
        <v>711</v>
      </c>
      <c r="AJ212" s="859"/>
      <c r="AK212" s="860"/>
      <c r="AL212" s="906">
        <f>'[1]The Sienna Equilibrium 1.06'!AI211</f>
        <v>0.66162500000000002</v>
      </c>
    </row>
    <row r="213" spans="1:40" x14ac:dyDescent="0.3">
      <c r="A213" s="861"/>
      <c r="B213" s="861"/>
      <c r="C213" s="861"/>
      <c r="D213" s="861"/>
      <c r="E213" s="862"/>
      <c r="F213" s="861"/>
      <c r="G213" s="863"/>
      <c r="H213" s="861"/>
      <c r="I213" s="864"/>
      <c r="J213" s="861"/>
      <c r="K213" s="864"/>
      <c r="L213" s="865"/>
      <c r="M213" s="866"/>
      <c r="N213" s="867"/>
      <c r="O213" s="861"/>
      <c r="P213" s="861"/>
      <c r="Q213" s="861"/>
      <c r="R213" s="867"/>
      <c r="S213" s="861"/>
      <c r="T213" s="868"/>
      <c r="U213" s="867"/>
      <c r="V213" s="861"/>
      <c r="W213" s="869"/>
      <c r="X213" s="861"/>
      <c r="Y213" s="861"/>
      <c r="Z213" s="863"/>
      <c r="AA213" s="870"/>
      <c r="AB213" s="871"/>
      <c r="AC213" s="872"/>
      <c r="AD213" s="872"/>
      <c r="AE213" s="872"/>
      <c r="AF213" s="872"/>
      <c r="AG213" s="872"/>
      <c r="AH213" s="872"/>
      <c r="AI213" s="873"/>
      <c r="AJ213" s="874"/>
      <c r="AL213" s="907">
        <f>SUM(AL211:AL212)</f>
        <v>1.139</v>
      </c>
    </row>
    <row r="214" spans="1:40" x14ac:dyDescent="0.3">
      <c r="AJ214" s="696"/>
    </row>
    <row r="215" spans="1:40" x14ac:dyDescent="0.3">
      <c r="AI215" s="825"/>
      <c r="AJ215" s="696"/>
      <c r="AL215" s="7">
        <v>2</v>
      </c>
      <c r="AM215" s="16" t="s">
        <v>716</v>
      </c>
    </row>
    <row r="216" spans="1:40" ht="16.2" thickBot="1" x14ac:dyDescent="0.35">
      <c r="AI216" s="825"/>
      <c r="AJ216" s="696"/>
      <c r="AL216" s="908">
        <f>AL213/AL215</f>
        <v>0.56950000000000001</v>
      </c>
      <c r="AM216" s="909">
        <v>16492674422.639999</v>
      </c>
      <c r="AN216" s="16">
        <f>AM216*AL216</f>
        <v>9392578083.6934795</v>
      </c>
    </row>
    <row r="217" spans="1:40" x14ac:dyDescent="0.3">
      <c r="AI217" s="825"/>
      <c r="AJ217" s="696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FC098-64C0-42C4-B022-4236DF1EAE7F}">
  <dimension ref="B1:X36"/>
  <sheetViews>
    <sheetView workbookViewId="0">
      <selection activeCell="H24" sqref="H24"/>
    </sheetView>
  </sheetViews>
  <sheetFormatPr defaultColWidth="8.88671875" defaultRowHeight="15.6" x14ac:dyDescent="0.3"/>
  <cols>
    <col min="1" max="2" width="8.88671875" style="1"/>
    <col min="3" max="3" width="28.33203125" style="1" bestFit="1" customWidth="1"/>
    <col min="4" max="4" width="9" style="1" hidden="1" customWidth="1"/>
    <col min="5" max="5" width="8.88671875" style="2"/>
    <col min="6" max="6" width="55.88671875" style="1" customWidth="1"/>
    <col min="7" max="7" width="8.88671875" style="1"/>
    <col min="8" max="8" width="27.109375" style="1" bestFit="1" customWidth="1"/>
    <col min="9" max="9" width="9.77734375" style="1" bestFit="1" customWidth="1"/>
    <col min="10" max="10" width="27.109375" style="1" bestFit="1" customWidth="1"/>
    <col min="11" max="11" width="8.88671875" style="1"/>
    <col min="12" max="12" width="27.109375" style="1" bestFit="1" customWidth="1"/>
    <col min="13" max="13" width="8.88671875" style="1"/>
    <col min="14" max="14" width="27.109375" style="1" bestFit="1" customWidth="1"/>
    <col min="15" max="17" width="8.88671875" style="1"/>
    <col min="18" max="18" width="9.88671875" style="7" bestFit="1" customWidth="1"/>
    <col min="19" max="20" width="8.88671875" style="7"/>
    <col min="21" max="21" width="11.109375" style="7" bestFit="1" customWidth="1"/>
    <col min="22" max="24" width="8.88671875" style="7"/>
    <col min="25" max="16384" width="8.88671875" style="1"/>
  </cols>
  <sheetData>
    <row r="1" spans="2:21" x14ac:dyDescent="0.3">
      <c r="L1" s="1">
        <v>100</v>
      </c>
      <c r="M1" s="1">
        <v>2</v>
      </c>
      <c r="N1" s="1">
        <f>L1/M1</f>
        <v>50</v>
      </c>
    </row>
    <row r="2" spans="2:21" x14ac:dyDescent="0.3">
      <c r="B2" s="1" t="s">
        <v>17</v>
      </c>
      <c r="L2" s="1">
        <f>N1</f>
        <v>50</v>
      </c>
      <c r="M2" s="1">
        <v>2</v>
      </c>
      <c r="N2" s="1">
        <f>L2/M2</f>
        <v>25</v>
      </c>
    </row>
    <row r="3" spans="2:21" x14ac:dyDescent="0.3">
      <c r="H3" s="59">
        <v>5497558138.8800001</v>
      </c>
      <c r="I3" s="42">
        <v>0.125</v>
      </c>
      <c r="J3" s="6">
        <f>H3*I3</f>
        <v>687194767.36000001</v>
      </c>
      <c r="L3" s="1">
        <f t="shared" ref="L3:L5" si="0">N2</f>
        <v>25</v>
      </c>
      <c r="M3" s="1">
        <v>2</v>
      </c>
      <c r="N3" s="1">
        <f t="shared" ref="N3:N5" si="1">L3/M3</f>
        <v>12.5</v>
      </c>
    </row>
    <row r="4" spans="2:21" x14ac:dyDescent="0.3">
      <c r="C4" s="8" t="s">
        <v>18</v>
      </c>
      <c r="D4" s="9"/>
      <c r="E4" s="10"/>
      <c r="F4" s="11"/>
      <c r="I4" s="3">
        <v>0.02</v>
      </c>
      <c r="L4" s="1">
        <f t="shared" si="0"/>
        <v>12.5</v>
      </c>
      <c r="M4" s="1">
        <v>2</v>
      </c>
      <c r="N4" s="1">
        <f t="shared" si="1"/>
        <v>6.25</v>
      </c>
      <c r="R4" s="7">
        <v>1</v>
      </c>
      <c r="S4" s="7">
        <v>8</v>
      </c>
    </row>
    <row r="5" spans="2:21" x14ac:dyDescent="0.3">
      <c r="C5" s="12">
        <v>0.01</v>
      </c>
      <c r="D5" s="13">
        <v>8</v>
      </c>
      <c r="E5" s="14"/>
      <c r="F5" s="15"/>
      <c r="H5" s="59">
        <v>43980465111.040001</v>
      </c>
      <c r="I5" s="60">
        <v>1.5625E-2</v>
      </c>
      <c r="J5" s="6">
        <f>H5*I5</f>
        <v>687194767.36000001</v>
      </c>
      <c r="L5" s="1">
        <f t="shared" si="0"/>
        <v>6.25</v>
      </c>
      <c r="M5" s="1">
        <v>2</v>
      </c>
      <c r="N5" s="1">
        <f t="shared" si="1"/>
        <v>3.125</v>
      </c>
      <c r="R5" s="7">
        <f>R4*S4</f>
        <v>8</v>
      </c>
      <c r="S5" s="7">
        <v>8</v>
      </c>
    </row>
    <row r="6" spans="2:21" x14ac:dyDescent="0.3">
      <c r="C6" s="12">
        <f>C5*D5</f>
        <v>0.08</v>
      </c>
      <c r="D6" s="13">
        <v>8</v>
      </c>
      <c r="E6" s="14"/>
      <c r="F6" s="15"/>
      <c r="L6" s="1">
        <f>N5</f>
        <v>3.125</v>
      </c>
      <c r="M6" s="1">
        <v>2</v>
      </c>
      <c r="N6" s="1">
        <f>L6/M6</f>
        <v>1.5625</v>
      </c>
      <c r="R6" s="7">
        <f>R5*S5</f>
        <v>64</v>
      </c>
      <c r="S6" s="7">
        <v>8</v>
      </c>
    </row>
    <row r="7" spans="2:21" x14ac:dyDescent="0.3">
      <c r="C7" s="12">
        <f t="shared" ref="C7:C21" si="2">C6*D6</f>
        <v>0.64</v>
      </c>
      <c r="D7" s="13">
        <v>8</v>
      </c>
      <c r="E7" s="14"/>
      <c r="F7" s="15"/>
      <c r="J7" s="16">
        <f>J17*12.5%</f>
        <v>171798691.84</v>
      </c>
      <c r="L7" s="1">
        <f>N6</f>
        <v>1.5625</v>
      </c>
      <c r="M7" s="1">
        <v>2</v>
      </c>
      <c r="N7" s="1">
        <f>L7/M7</f>
        <v>0.78125</v>
      </c>
      <c r="R7" s="7">
        <f t="shared" ref="R7:R12" si="3">R6*S6</f>
        <v>512</v>
      </c>
      <c r="S7" s="7">
        <v>8</v>
      </c>
    </row>
    <row r="8" spans="2:21" x14ac:dyDescent="0.3">
      <c r="C8" s="12">
        <f t="shared" si="2"/>
        <v>5.12</v>
      </c>
      <c r="D8" s="13">
        <v>8</v>
      </c>
      <c r="E8" s="14"/>
      <c r="F8" s="15"/>
      <c r="R8" s="7">
        <f t="shared" si="3"/>
        <v>4096</v>
      </c>
      <c r="S8" s="7">
        <v>8</v>
      </c>
      <c r="U8" s="7">
        <f>R8/2</f>
        <v>2048</v>
      </c>
    </row>
    <row r="9" spans="2:21" x14ac:dyDescent="0.3">
      <c r="C9" s="12">
        <f t="shared" si="2"/>
        <v>40.96</v>
      </c>
      <c r="D9" s="13">
        <v>8</v>
      </c>
      <c r="E9" s="14"/>
      <c r="F9" s="15"/>
      <c r="R9" s="7">
        <f t="shared" si="3"/>
        <v>32768</v>
      </c>
      <c r="S9" s="7">
        <v>8</v>
      </c>
      <c r="U9" s="7">
        <f>R8</f>
        <v>4096</v>
      </c>
    </row>
    <row r="10" spans="2:21" x14ac:dyDescent="0.3">
      <c r="C10" s="17">
        <f t="shared" si="2"/>
        <v>327.68</v>
      </c>
      <c r="D10" s="9">
        <v>8</v>
      </c>
      <c r="E10" s="10" t="s">
        <v>19</v>
      </c>
      <c r="F10" s="11" t="s">
        <v>20</v>
      </c>
      <c r="H10" s="16">
        <f t="shared" ref="H10:H16" si="4">C10</f>
        <v>327.68</v>
      </c>
      <c r="I10" s="3">
        <v>2</v>
      </c>
      <c r="J10" s="16">
        <f t="shared" ref="J10:L16" si="5">H10*I10</f>
        <v>655.36</v>
      </c>
      <c r="K10" s="3">
        <v>2</v>
      </c>
      <c r="L10" s="16">
        <f t="shared" si="5"/>
        <v>1310.72</v>
      </c>
      <c r="M10" s="3">
        <v>2</v>
      </c>
      <c r="N10" s="16">
        <f t="shared" ref="N10:N24" si="6">L10*M10</f>
        <v>2621.44</v>
      </c>
      <c r="R10" s="7">
        <f t="shared" si="3"/>
        <v>262144</v>
      </c>
      <c r="S10" s="7">
        <v>8</v>
      </c>
      <c r="U10" s="7">
        <f>U8*U9</f>
        <v>8388608</v>
      </c>
    </row>
    <row r="11" spans="2:21" x14ac:dyDescent="0.3">
      <c r="C11" s="12">
        <f t="shared" si="2"/>
        <v>2621.44</v>
      </c>
      <c r="D11" s="13">
        <v>8</v>
      </c>
      <c r="E11" s="14" t="s">
        <v>21</v>
      </c>
      <c r="F11" s="15" t="s">
        <v>22</v>
      </c>
      <c r="H11" s="16">
        <f t="shared" si="4"/>
        <v>2621.44</v>
      </c>
      <c r="I11" s="3">
        <v>2</v>
      </c>
      <c r="J11" s="16">
        <f t="shared" si="5"/>
        <v>5242.88</v>
      </c>
      <c r="K11" s="3">
        <v>2</v>
      </c>
      <c r="L11" s="16">
        <f t="shared" si="5"/>
        <v>10485.76</v>
      </c>
      <c r="M11" s="3">
        <v>2</v>
      </c>
      <c r="N11" s="16">
        <f t="shared" si="6"/>
        <v>20971.52</v>
      </c>
      <c r="R11" s="7">
        <f t="shared" si="3"/>
        <v>2097152</v>
      </c>
      <c r="S11" s="7">
        <v>8</v>
      </c>
    </row>
    <row r="12" spans="2:21" x14ac:dyDescent="0.3">
      <c r="C12" s="12">
        <f t="shared" si="2"/>
        <v>20971.52</v>
      </c>
      <c r="D12" s="13">
        <v>8</v>
      </c>
      <c r="E12" s="14" t="s">
        <v>23</v>
      </c>
      <c r="F12" s="15" t="s">
        <v>24</v>
      </c>
      <c r="H12" s="16">
        <f t="shared" si="4"/>
        <v>20971.52</v>
      </c>
      <c r="I12" s="3">
        <v>2</v>
      </c>
      <c r="J12" s="16">
        <f t="shared" si="5"/>
        <v>41943.040000000001</v>
      </c>
      <c r="K12" s="3">
        <v>2</v>
      </c>
      <c r="L12" s="16">
        <f t="shared" si="5"/>
        <v>83886.080000000002</v>
      </c>
      <c r="M12" s="3">
        <v>2</v>
      </c>
      <c r="N12" s="16">
        <f t="shared" si="6"/>
        <v>167772.16</v>
      </c>
      <c r="R12" s="7">
        <f t="shared" si="3"/>
        <v>16777216</v>
      </c>
      <c r="S12" s="7">
        <v>8</v>
      </c>
    </row>
    <row r="13" spans="2:21" x14ac:dyDescent="0.3">
      <c r="C13" s="12">
        <f t="shared" si="2"/>
        <v>167772.16</v>
      </c>
      <c r="D13" s="13">
        <v>8</v>
      </c>
      <c r="E13" s="14" t="s">
        <v>25</v>
      </c>
      <c r="F13" s="15" t="s">
        <v>26</v>
      </c>
      <c r="H13" s="16">
        <f t="shared" si="4"/>
        <v>167772.16</v>
      </c>
      <c r="I13" s="3">
        <v>2</v>
      </c>
      <c r="J13" s="16">
        <f t="shared" si="5"/>
        <v>335544.32000000001</v>
      </c>
      <c r="K13" s="3">
        <v>2</v>
      </c>
      <c r="L13" s="16">
        <f t="shared" si="5"/>
        <v>671088.64000000001</v>
      </c>
      <c r="M13" s="3">
        <v>2</v>
      </c>
      <c r="N13" s="16">
        <f t="shared" si="6"/>
        <v>1342177.28</v>
      </c>
    </row>
    <row r="14" spans="2:21" x14ac:dyDescent="0.3">
      <c r="C14" s="12">
        <f t="shared" si="2"/>
        <v>1342177.28</v>
      </c>
      <c r="D14" s="13">
        <v>8</v>
      </c>
      <c r="E14" s="14" t="s">
        <v>27</v>
      </c>
      <c r="F14" s="15" t="s">
        <v>28</v>
      </c>
      <c r="G14" s="3"/>
      <c r="H14" s="16">
        <f t="shared" si="4"/>
        <v>1342177.28</v>
      </c>
      <c r="I14" s="3">
        <v>2</v>
      </c>
      <c r="J14" s="16">
        <f t="shared" si="5"/>
        <v>2684354.5600000001</v>
      </c>
      <c r="K14" s="3">
        <v>2</v>
      </c>
      <c r="L14" s="16">
        <f t="shared" si="5"/>
        <v>5368709.1200000001</v>
      </c>
      <c r="M14" s="3">
        <v>2</v>
      </c>
      <c r="N14" s="16">
        <f t="shared" si="6"/>
        <v>10737418.24</v>
      </c>
    </row>
    <row r="15" spans="2:21" x14ac:dyDescent="0.3">
      <c r="C15" s="18">
        <f t="shared" si="2"/>
        <v>10737418.24</v>
      </c>
      <c r="D15" s="19">
        <v>8</v>
      </c>
      <c r="E15" s="20" t="s">
        <v>29</v>
      </c>
      <c r="F15" s="21" t="s">
        <v>30</v>
      </c>
      <c r="G15" s="22"/>
      <c r="H15" s="23">
        <f t="shared" si="4"/>
        <v>10737418.24</v>
      </c>
      <c r="I15" s="24">
        <v>2</v>
      </c>
      <c r="J15" s="25">
        <f t="shared" si="5"/>
        <v>21474836.48</v>
      </c>
      <c r="K15" s="24">
        <v>2</v>
      </c>
      <c r="L15" s="23">
        <f t="shared" si="5"/>
        <v>42949672.960000001</v>
      </c>
      <c r="M15" s="24">
        <v>2</v>
      </c>
      <c r="N15" s="23">
        <f t="shared" si="6"/>
        <v>85899345.920000002</v>
      </c>
    </row>
    <row r="16" spans="2:21" x14ac:dyDescent="0.3">
      <c r="B16" s="3"/>
      <c r="C16" s="12">
        <f t="shared" si="2"/>
        <v>85899345.920000002</v>
      </c>
      <c r="D16" s="13">
        <v>8</v>
      </c>
      <c r="E16" s="14" t="s">
        <v>31</v>
      </c>
      <c r="F16" s="15" t="s">
        <v>32</v>
      </c>
      <c r="H16" s="16">
        <f t="shared" si="4"/>
        <v>85899345.920000002</v>
      </c>
      <c r="I16" s="3">
        <v>2</v>
      </c>
      <c r="J16" s="16">
        <f t="shared" si="5"/>
        <v>171798691.84</v>
      </c>
      <c r="K16" s="3">
        <v>2</v>
      </c>
      <c r="L16" s="16">
        <f t="shared" si="5"/>
        <v>343597383.68000001</v>
      </c>
      <c r="M16" s="3">
        <v>2</v>
      </c>
      <c r="N16" s="16">
        <f t="shared" si="6"/>
        <v>687194767.36000001</v>
      </c>
    </row>
    <row r="17" spans="3:14" x14ac:dyDescent="0.3">
      <c r="C17" s="26">
        <f t="shared" si="2"/>
        <v>687194767.36000001</v>
      </c>
      <c r="D17" s="27">
        <v>8</v>
      </c>
      <c r="E17" s="28" t="s">
        <v>33</v>
      </c>
      <c r="F17" s="29" t="s">
        <v>34</v>
      </c>
      <c r="G17" s="30"/>
      <c r="H17" s="31">
        <f>C17</f>
        <v>687194767.36000001</v>
      </c>
      <c r="I17" s="32">
        <v>2</v>
      </c>
      <c r="J17" s="33">
        <f>H17*I17</f>
        <v>1374389534.72</v>
      </c>
      <c r="K17" s="32">
        <v>2</v>
      </c>
      <c r="L17" s="33">
        <f>J17*K17</f>
        <v>2748779069.4400001</v>
      </c>
      <c r="M17" s="32">
        <v>2</v>
      </c>
      <c r="N17" s="31">
        <f t="shared" si="6"/>
        <v>5497558138.8800001</v>
      </c>
    </row>
    <row r="18" spans="3:14" x14ac:dyDescent="0.3">
      <c r="C18" s="12">
        <f t="shared" si="2"/>
        <v>5497558138.8800001</v>
      </c>
      <c r="D18" s="13">
        <v>8</v>
      </c>
      <c r="E18" s="14" t="s">
        <v>35</v>
      </c>
      <c r="F18" s="15" t="s">
        <v>36</v>
      </c>
      <c r="H18" s="16">
        <f t="shared" ref="H18:H24" si="7">C18</f>
        <v>5497558138.8800001</v>
      </c>
      <c r="I18" s="3">
        <v>2</v>
      </c>
      <c r="J18" s="25">
        <f t="shared" ref="J18:L24" si="8">H18*I18</f>
        <v>10995116277.76</v>
      </c>
      <c r="K18" s="3">
        <v>2</v>
      </c>
      <c r="L18" s="25">
        <f t="shared" si="8"/>
        <v>21990232555.52</v>
      </c>
      <c r="M18" s="3">
        <v>2</v>
      </c>
      <c r="N18" s="16">
        <f t="shared" si="6"/>
        <v>43980465111.040001</v>
      </c>
    </row>
    <row r="19" spans="3:14" x14ac:dyDescent="0.3">
      <c r="C19" s="34">
        <f t="shared" si="2"/>
        <v>43980465111.040001</v>
      </c>
      <c r="D19" s="35">
        <v>8</v>
      </c>
      <c r="E19" s="36" t="s">
        <v>37</v>
      </c>
      <c r="F19" s="37" t="s">
        <v>38</v>
      </c>
      <c r="H19" s="16">
        <f t="shared" si="7"/>
        <v>43980465111.040001</v>
      </c>
      <c r="I19" s="3">
        <v>2</v>
      </c>
      <c r="J19" s="16">
        <f t="shared" si="8"/>
        <v>87960930222.080002</v>
      </c>
      <c r="K19" s="3">
        <v>2</v>
      </c>
      <c r="L19" s="16">
        <f t="shared" si="8"/>
        <v>175921860444.16</v>
      </c>
      <c r="M19" s="3">
        <v>2</v>
      </c>
      <c r="N19" s="16">
        <f t="shared" si="6"/>
        <v>351843720888.32001</v>
      </c>
    </row>
    <row r="20" spans="3:14" x14ac:dyDescent="0.3">
      <c r="C20" s="12">
        <f t="shared" si="2"/>
        <v>351843720888.32001</v>
      </c>
      <c r="D20" s="13">
        <v>8</v>
      </c>
      <c r="E20" s="14" t="s">
        <v>39</v>
      </c>
      <c r="F20" s="15" t="s">
        <v>40</v>
      </c>
      <c r="H20" s="16">
        <f t="shared" si="7"/>
        <v>351843720888.32001</v>
      </c>
      <c r="I20" s="3">
        <v>2</v>
      </c>
      <c r="J20" s="16">
        <f t="shared" si="8"/>
        <v>703687441776.64001</v>
      </c>
      <c r="K20" s="3">
        <v>2</v>
      </c>
      <c r="L20" s="16">
        <f t="shared" si="8"/>
        <v>1407374883553.28</v>
      </c>
      <c r="M20" s="3">
        <v>2</v>
      </c>
      <c r="N20" s="16">
        <f t="shared" si="6"/>
        <v>2814749767106.5601</v>
      </c>
    </row>
    <row r="21" spans="3:14" x14ac:dyDescent="0.3">
      <c r="C21" s="12">
        <f t="shared" si="2"/>
        <v>2814749767106.5601</v>
      </c>
      <c r="D21" s="13">
        <v>8</v>
      </c>
      <c r="E21" s="14" t="s">
        <v>41</v>
      </c>
      <c r="F21" s="15" t="s">
        <v>42</v>
      </c>
      <c r="H21" s="16">
        <f t="shared" si="7"/>
        <v>2814749767106.5601</v>
      </c>
      <c r="I21" s="3">
        <v>2</v>
      </c>
      <c r="J21" s="16">
        <f t="shared" si="8"/>
        <v>5629499534213.1201</v>
      </c>
      <c r="K21" s="3">
        <v>2</v>
      </c>
      <c r="L21" s="16">
        <f t="shared" si="8"/>
        <v>11258999068426.24</v>
      </c>
      <c r="M21" s="3">
        <v>2</v>
      </c>
      <c r="N21" s="16">
        <f t="shared" si="6"/>
        <v>22517998136852.48</v>
      </c>
    </row>
    <row r="22" spans="3:14" x14ac:dyDescent="0.3">
      <c r="C22" s="12">
        <f>C21*D21</f>
        <v>22517998136852.48</v>
      </c>
      <c r="D22" s="13">
        <v>8</v>
      </c>
      <c r="E22" s="14" t="s">
        <v>43</v>
      </c>
      <c r="F22" s="15" t="s">
        <v>44</v>
      </c>
      <c r="H22" s="16">
        <f t="shared" si="7"/>
        <v>22517998136852.48</v>
      </c>
      <c r="I22" s="3">
        <v>2</v>
      </c>
      <c r="J22" s="16">
        <f t="shared" si="8"/>
        <v>45035996273704.961</v>
      </c>
      <c r="K22" s="3">
        <v>2</v>
      </c>
      <c r="L22" s="16">
        <f t="shared" si="8"/>
        <v>90071992547409.922</v>
      </c>
      <c r="M22" s="3">
        <v>2</v>
      </c>
      <c r="N22" s="16">
        <f t="shared" si="6"/>
        <v>180143985094819.84</v>
      </c>
    </row>
    <row r="23" spans="3:14" x14ac:dyDescent="0.3">
      <c r="C23" s="12">
        <f>C22*D22</f>
        <v>180143985094819.84</v>
      </c>
      <c r="D23" s="13">
        <v>8</v>
      </c>
      <c r="E23" s="14" t="s">
        <v>45</v>
      </c>
      <c r="F23" s="15" t="s">
        <v>46</v>
      </c>
      <c r="H23" s="16">
        <f t="shared" si="7"/>
        <v>180143985094819.84</v>
      </c>
      <c r="I23" s="3">
        <v>2</v>
      </c>
      <c r="J23" s="16">
        <f t="shared" si="8"/>
        <v>360287970189639.69</v>
      </c>
      <c r="K23" s="3">
        <v>2</v>
      </c>
      <c r="L23" s="16">
        <f t="shared" si="8"/>
        <v>720575940379279.38</v>
      </c>
      <c r="M23" s="3">
        <v>2</v>
      </c>
      <c r="N23" s="16">
        <f t="shared" si="6"/>
        <v>1441151880758558.8</v>
      </c>
    </row>
    <row r="24" spans="3:14" x14ac:dyDescent="0.3">
      <c r="C24" s="34">
        <f>C23*D23</f>
        <v>1441151880758558.8</v>
      </c>
      <c r="D24" s="35">
        <v>8</v>
      </c>
      <c r="E24" s="36" t="s">
        <v>47</v>
      </c>
      <c r="F24" s="37" t="s">
        <v>48</v>
      </c>
      <c r="H24" s="16">
        <f t="shared" si="7"/>
        <v>1441151880758558.8</v>
      </c>
      <c r="I24" s="3">
        <v>2</v>
      </c>
      <c r="J24" s="16">
        <f t="shared" si="8"/>
        <v>2882303761517117.5</v>
      </c>
      <c r="K24" s="3">
        <v>2</v>
      </c>
      <c r="L24" s="16">
        <f t="shared" si="8"/>
        <v>5764607523034235</v>
      </c>
      <c r="M24" s="3">
        <v>2</v>
      </c>
      <c r="N24" s="16">
        <f t="shared" si="6"/>
        <v>1.152921504606847E+16</v>
      </c>
    </row>
    <row r="25" spans="3:14" x14ac:dyDescent="0.3">
      <c r="C25" s="16"/>
    </row>
    <row r="26" spans="3:14" x14ac:dyDescent="0.3">
      <c r="C26" s="16"/>
      <c r="E26" s="4"/>
      <c r="F26" s="16"/>
      <c r="J26" s="38" t="s">
        <v>49</v>
      </c>
    </row>
    <row r="27" spans="3:14" x14ac:dyDescent="0.3">
      <c r="F27" s="38" t="s">
        <v>50</v>
      </c>
      <c r="H27" s="39">
        <v>32768</v>
      </c>
      <c r="I27" s="39">
        <v>2048</v>
      </c>
      <c r="J27" s="40">
        <f>H27*I27</f>
        <v>67108864</v>
      </c>
      <c r="L27" s="1">
        <f>H13</f>
        <v>167772.16</v>
      </c>
      <c r="N27" s="41">
        <f>J27*L27</f>
        <v>11258999068426.24</v>
      </c>
    </row>
    <row r="28" spans="3:14" x14ac:dyDescent="0.3">
      <c r="C28" s="1">
        <v>80000000000000</v>
      </c>
      <c r="F28" s="38" t="s">
        <v>51</v>
      </c>
      <c r="H28" s="7">
        <v>4096</v>
      </c>
      <c r="I28" s="39">
        <v>2048</v>
      </c>
      <c r="J28" s="40">
        <f>H28*I28</f>
        <v>8388608</v>
      </c>
    </row>
    <row r="29" spans="3:14" x14ac:dyDescent="0.3">
      <c r="C29" s="1">
        <v>32768</v>
      </c>
      <c r="F29" s="38" t="s">
        <v>52</v>
      </c>
      <c r="G29" s="42"/>
      <c r="H29" s="7">
        <v>1</v>
      </c>
      <c r="I29" s="39"/>
      <c r="M29" s="1" t="s">
        <v>53</v>
      </c>
      <c r="N29" s="1">
        <v>80000000000000</v>
      </c>
    </row>
    <row r="30" spans="3:14" x14ac:dyDescent="0.3">
      <c r="C30" s="1">
        <f>C28/C29</f>
        <v>2441406250</v>
      </c>
      <c r="F30" s="38" t="s">
        <v>54</v>
      </c>
      <c r="H30" s="39">
        <v>2048</v>
      </c>
      <c r="I30" s="39"/>
      <c r="J30" s="1">
        <f>J18</f>
        <v>10995116277.76</v>
      </c>
      <c r="N30" s="43">
        <f>N27/N29</f>
        <v>0.14073748835532801</v>
      </c>
    </row>
    <row r="31" spans="3:14" x14ac:dyDescent="0.3">
      <c r="C31" s="1">
        <v>1000000</v>
      </c>
      <c r="F31" s="38"/>
      <c r="J31" s="44">
        <v>3.125E-2</v>
      </c>
    </row>
    <row r="32" spans="3:14" x14ac:dyDescent="0.3">
      <c r="C32" s="1">
        <f>C30/C31</f>
        <v>2441.40625</v>
      </c>
      <c r="F32" s="16"/>
      <c r="J32" s="1">
        <f>J18*3.125%</f>
        <v>343597383.68000001</v>
      </c>
    </row>
    <row r="33" spans="10:11" x14ac:dyDescent="0.3">
      <c r="J33" s="7">
        <v>6</v>
      </c>
      <c r="K33" s="1" t="s">
        <v>55</v>
      </c>
    </row>
    <row r="34" spans="10:11" x14ac:dyDescent="0.3">
      <c r="J34" s="1">
        <f>J32/J33</f>
        <v>57266230.613333337</v>
      </c>
    </row>
    <row r="35" spans="10:11" x14ac:dyDescent="0.3">
      <c r="J35" s="7">
        <v>256</v>
      </c>
    </row>
    <row r="36" spans="10:11" x14ac:dyDescent="0.3">
      <c r="J36" s="1">
        <f>J34/J35</f>
        <v>223696.21333333335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9685C-76D9-4374-8BDA-782272E5D44C}">
  <dimension ref="B2:Z47"/>
  <sheetViews>
    <sheetView workbookViewId="0">
      <selection sqref="A1:XFD1048576"/>
    </sheetView>
  </sheetViews>
  <sheetFormatPr defaultColWidth="8.88671875" defaultRowHeight="15.6" x14ac:dyDescent="0.3"/>
  <cols>
    <col min="1" max="1" width="8.88671875" style="1"/>
    <col min="2" max="2" width="11.5546875" style="1" bestFit="1" customWidth="1"/>
    <col min="3" max="3" width="11" style="7" bestFit="1" customWidth="1"/>
    <col min="4" max="4" width="17.44140625" style="1" bestFit="1" customWidth="1"/>
    <col min="5" max="5" width="12.33203125" style="1" bestFit="1" customWidth="1"/>
    <col min="6" max="6" width="6.33203125" style="1" customWidth="1"/>
    <col min="7" max="7" width="16.33203125" style="1" bestFit="1" customWidth="1"/>
    <col min="8" max="8" width="8.77734375" style="7" bestFit="1" customWidth="1"/>
    <col min="9" max="9" width="19.109375" style="1" bestFit="1" customWidth="1"/>
    <col min="10" max="10" width="14.109375" style="1" bestFit="1" customWidth="1"/>
    <col min="11" max="11" width="3.33203125" style="1" customWidth="1"/>
    <col min="12" max="12" width="15.33203125" style="1" bestFit="1" customWidth="1"/>
    <col min="13" max="13" width="9.44140625" style="1" bestFit="1" customWidth="1"/>
    <col min="14" max="15" width="14.109375" style="1" bestFit="1" customWidth="1"/>
    <col min="16" max="16" width="15.33203125" style="1" bestFit="1" customWidth="1"/>
    <col min="17" max="17" width="12.33203125" style="1" bestFit="1" customWidth="1"/>
    <col min="18" max="18" width="8.88671875" style="1"/>
    <col min="19" max="19" width="30" style="1" bestFit="1" customWidth="1"/>
    <col min="20" max="20" width="13.44140625" style="7" bestFit="1" customWidth="1"/>
    <col min="21" max="24" width="8.88671875" style="1"/>
    <col min="25" max="25" width="9.44140625" style="1" bestFit="1" customWidth="1"/>
    <col min="26" max="26" width="15.109375" style="1" bestFit="1" customWidth="1"/>
    <col min="27" max="16384" width="8.88671875" style="1"/>
  </cols>
  <sheetData>
    <row r="2" spans="3:26" x14ac:dyDescent="0.3">
      <c r="C2" s="7" t="s">
        <v>719</v>
      </c>
    </row>
    <row r="3" spans="3:26" x14ac:dyDescent="0.3">
      <c r="C3" s="7" t="s">
        <v>720</v>
      </c>
      <c r="Y3" s="1" t="s">
        <v>721</v>
      </c>
    </row>
    <row r="4" spans="3:26" x14ac:dyDescent="0.3">
      <c r="T4" s="7" t="s">
        <v>722</v>
      </c>
      <c r="Y4" s="1" t="s">
        <v>723</v>
      </c>
    </row>
    <row r="5" spans="3:26" x14ac:dyDescent="0.3">
      <c r="E5" s="1" t="s">
        <v>724</v>
      </c>
      <c r="L5" s="911">
        <f>L22</f>
        <v>1664000</v>
      </c>
      <c r="M5" s="1" t="s">
        <v>725</v>
      </c>
      <c r="U5" s="1" t="s">
        <v>726</v>
      </c>
      <c r="V5" s="1" t="s">
        <v>727</v>
      </c>
      <c r="W5" s="1" t="s">
        <v>728</v>
      </c>
      <c r="X5" s="1" t="s">
        <v>729</v>
      </c>
      <c r="Y5" s="1" t="s">
        <v>730</v>
      </c>
    </row>
    <row r="6" spans="3:26" x14ac:dyDescent="0.3">
      <c r="C6" s="7">
        <v>1</v>
      </c>
      <c r="D6" s="16">
        <v>25000000</v>
      </c>
      <c r="E6" s="40">
        <v>40000</v>
      </c>
      <c r="F6" s="40"/>
      <c r="G6" s="16">
        <v>2500000</v>
      </c>
      <c r="H6" s="7">
        <v>16</v>
      </c>
      <c r="I6" s="16">
        <f t="shared" ref="I6:I21" si="0">G6*H6</f>
        <v>40000000</v>
      </c>
      <c r="J6" s="40">
        <v>64000</v>
      </c>
      <c r="K6" s="40"/>
      <c r="L6" s="1">
        <v>4</v>
      </c>
      <c r="M6" s="1" t="s">
        <v>731</v>
      </c>
      <c r="O6" s="911">
        <f>L5*L6</f>
        <v>6656000</v>
      </c>
      <c r="Q6" s="911">
        <f>O6</f>
        <v>6656000</v>
      </c>
      <c r="U6" s="1">
        <v>256</v>
      </c>
      <c r="V6" s="1">
        <v>16</v>
      </c>
      <c r="W6" s="1">
        <v>4</v>
      </c>
      <c r="X6" s="1">
        <f>V6+W6</f>
        <v>20</v>
      </c>
    </row>
    <row r="7" spans="3:26" x14ac:dyDescent="0.3">
      <c r="C7" s="7">
        <f>C6+1</f>
        <v>2</v>
      </c>
      <c r="D7" s="16">
        <v>25000000</v>
      </c>
      <c r="E7" s="40">
        <f>E6</f>
        <v>40000</v>
      </c>
      <c r="F7" s="40"/>
      <c r="G7" s="16">
        <v>2500000</v>
      </c>
      <c r="H7" s="7">
        <v>16</v>
      </c>
      <c r="I7" s="16">
        <f t="shared" si="0"/>
        <v>40000000</v>
      </c>
      <c r="J7" s="40">
        <v>64000</v>
      </c>
      <c r="K7" s="40"/>
      <c r="L7" s="40">
        <v>18100000</v>
      </c>
      <c r="M7" s="1" t="s">
        <v>732</v>
      </c>
      <c r="U7" s="1">
        <f>U6</f>
        <v>256</v>
      </c>
      <c r="X7" s="1">
        <f>X6</f>
        <v>20</v>
      </c>
      <c r="Y7" s="16">
        <f>'[1]POP Dimensions'!C10</f>
        <v>327.68</v>
      </c>
      <c r="Z7" s="16">
        <f>U7*X7*Y7</f>
        <v>1677721.6000000001</v>
      </c>
    </row>
    <row r="8" spans="3:26" x14ac:dyDescent="0.3">
      <c r="C8" s="7">
        <f t="shared" ref="C8:C21" si="1">C7+1</f>
        <v>3</v>
      </c>
      <c r="D8" s="16">
        <v>25000000</v>
      </c>
      <c r="E8" s="40">
        <f t="shared" ref="E8:E21" si="2">E7</f>
        <v>40000</v>
      </c>
      <c r="F8" s="40"/>
      <c r="G8" s="16">
        <v>2500000</v>
      </c>
      <c r="H8" s="7">
        <v>16</v>
      </c>
      <c r="I8" s="16">
        <f t="shared" si="0"/>
        <v>40000000</v>
      </c>
      <c r="J8" s="40">
        <v>64000</v>
      </c>
      <c r="K8" s="40"/>
      <c r="L8" s="3">
        <v>0.9</v>
      </c>
      <c r="M8" s="1" t="s">
        <v>733</v>
      </c>
    </row>
    <row r="9" spans="3:26" x14ac:dyDescent="0.3">
      <c r="C9" s="7">
        <f t="shared" si="1"/>
        <v>4</v>
      </c>
      <c r="D9" s="16">
        <v>25000000</v>
      </c>
      <c r="E9" s="40">
        <f t="shared" si="2"/>
        <v>40000</v>
      </c>
      <c r="F9" s="40"/>
      <c r="G9" s="16">
        <v>2500000</v>
      </c>
      <c r="H9" s="7">
        <v>16</v>
      </c>
      <c r="I9" s="16">
        <f t="shared" si="0"/>
        <v>40000000</v>
      </c>
      <c r="J9" s="40">
        <v>64000</v>
      </c>
      <c r="K9" s="40"/>
      <c r="L9" s="911">
        <f>L7*L8</f>
        <v>16290000</v>
      </c>
      <c r="O9" s="911">
        <f>L9</f>
        <v>16290000</v>
      </c>
      <c r="Q9" s="911">
        <f>O9</f>
        <v>16290000</v>
      </c>
    </row>
    <row r="10" spans="3:26" x14ac:dyDescent="0.3">
      <c r="C10" s="7">
        <f t="shared" si="1"/>
        <v>5</v>
      </c>
      <c r="D10" s="16">
        <v>25000000</v>
      </c>
      <c r="E10" s="40">
        <f t="shared" si="2"/>
        <v>40000</v>
      </c>
      <c r="F10" s="40"/>
      <c r="G10" s="16">
        <v>2500000</v>
      </c>
      <c r="H10" s="7">
        <v>16</v>
      </c>
      <c r="I10" s="16">
        <f t="shared" si="0"/>
        <v>40000000</v>
      </c>
      <c r="J10" s="40">
        <v>64000</v>
      </c>
      <c r="K10" s="40"/>
      <c r="O10" s="911">
        <f>O9-O6</f>
        <v>9634000</v>
      </c>
      <c r="Q10" s="43">
        <f>Q6/Q9</f>
        <v>0.40859422958870473</v>
      </c>
    </row>
    <row r="11" spans="3:26" ht="16.2" thickBot="1" x14ac:dyDescent="0.35">
      <c r="C11" s="7">
        <f t="shared" si="1"/>
        <v>6</v>
      </c>
      <c r="D11" s="16">
        <v>25000000</v>
      </c>
      <c r="E11" s="40">
        <f t="shared" si="2"/>
        <v>40000</v>
      </c>
      <c r="F11" s="40"/>
      <c r="G11" s="16">
        <v>2500000</v>
      </c>
      <c r="H11" s="7">
        <v>16</v>
      </c>
      <c r="I11" s="16">
        <f t="shared" si="0"/>
        <v>40000000</v>
      </c>
      <c r="J11" s="40">
        <v>64000</v>
      </c>
      <c r="K11" s="40"/>
    </row>
    <row r="12" spans="3:26" x14ac:dyDescent="0.3">
      <c r="C12" s="7">
        <f t="shared" si="1"/>
        <v>7</v>
      </c>
      <c r="D12" s="16">
        <v>25000000</v>
      </c>
      <c r="E12" s="40">
        <f t="shared" si="2"/>
        <v>40000</v>
      </c>
      <c r="F12" s="40"/>
      <c r="G12" s="16">
        <v>2500000</v>
      </c>
      <c r="H12" s="7">
        <v>16</v>
      </c>
      <c r="I12" s="16">
        <f t="shared" si="0"/>
        <v>40000000</v>
      </c>
      <c r="J12" s="40">
        <v>64000</v>
      </c>
      <c r="K12" s="40"/>
      <c r="L12" s="912"/>
      <c r="M12" s="913"/>
      <c r="N12" s="913" t="s">
        <v>724</v>
      </c>
      <c r="O12" s="913" t="s">
        <v>734</v>
      </c>
      <c r="P12" s="913" t="s">
        <v>735</v>
      </c>
      <c r="Q12" s="914"/>
      <c r="R12" s="13"/>
    </row>
    <row r="13" spans="3:26" x14ac:dyDescent="0.3">
      <c r="C13" s="7">
        <f t="shared" si="1"/>
        <v>8</v>
      </c>
      <c r="D13" s="16">
        <v>25000000</v>
      </c>
      <c r="E13" s="40">
        <f t="shared" si="2"/>
        <v>40000</v>
      </c>
      <c r="F13" s="40"/>
      <c r="G13" s="16">
        <v>2500000</v>
      </c>
      <c r="H13" s="7">
        <v>16</v>
      </c>
      <c r="I13" s="16">
        <f t="shared" si="0"/>
        <v>40000000</v>
      </c>
      <c r="J13" s="40">
        <v>64000</v>
      </c>
      <c r="K13" s="40"/>
      <c r="L13" s="915">
        <f>G6</f>
        <v>2500000</v>
      </c>
      <c r="M13" s="13" t="s">
        <v>736</v>
      </c>
      <c r="N13" s="13">
        <v>4000</v>
      </c>
      <c r="O13" s="13">
        <v>16000</v>
      </c>
      <c r="P13" s="13">
        <v>40000</v>
      </c>
      <c r="Q13" s="916"/>
      <c r="R13" s="13"/>
    </row>
    <row r="14" spans="3:26" x14ac:dyDescent="0.3">
      <c r="C14" s="7">
        <f t="shared" si="1"/>
        <v>9</v>
      </c>
      <c r="D14" s="16">
        <v>25000000</v>
      </c>
      <c r="E14" s="40">
        <f t="shared" si="2"/>
        <v>40000</v>
      </c>
      <c r="F14" s="40"/>
      <c r="G14" s="16">
        <v>2500000</v>
      </c>
      <c r="H14" s="7">
        <v>16</v>
      </c>
      <c r="I14" s="16">
        <f t="shared" si="0"/>
        <v>40000000</v>
      </c>
      <c r="J14" s="40">
        <v>64000</v>
      </c>
      <c r="K14" s="40"/>
      <c r="L14" s="917"/>
      <c r="M14" s="13"/>
      <c r="N14" s="13">
        <v>16</v>
      </c>
      <c r="O14" s="13">
        <v>16</v>
      </c>
      <c r="P14" s="13">
        <v>16</v>
      </c>
      <c r="Q14" s="916"/>
      <c r="R14" s="13"/>
    </row>
    <row r="15" spans="3:26" x14ac:dyDescent="0.3">
      <c r="C15" s="7">
        <f t="shared" si="1"/>
        <v>10</v>
      </c>
      <c r="D15" s="16">
        <v>25000000</v>
      </c>
      <c r="E15" s="40">
        <f t="shared" si="2"/>
        <v>40000</v>
      </c>
      <c r="F15" s="40"/>
      <c r="G15" s="16">
        <v>2500000</v>
      </c>
      <c r="H15" s="7">
        <v>16</v>
      </c>
      <c r="I15" s="16">
        <f t="shared" si="0"/>
        <v>40000000</v>
      </c>
      <c r="J15" s="40">
        <v>64000</v>
      </c>
      <c r="K15" s="40"/>
      <c r="L15" s="917"/>
      <c r="M15" s="13"/>
      <c r="N15" s="13">
        <f>N13*N14</f>
        <v>64000</v>
      </c>
      <c r="O15" s="13">
        <f t="shared" ref="O15:P15" si="3">O13*O14</f>
        <v>256000</v>
      </c>
      <c r="P15" s="13">
        <f t="shared" si="3"/>
        <v>640000</v>
      </c>
      <c r="Q15" s="916"/>
      <c r="R15" s="13"/>
      <c r="S15" s="1" t="s">
        <v>737</v>
      </c>
      <c r="T15" s="7">
        <v>118484</v>
      </c>
      <c r="U15" s="1" t="s">
        <v>738</v>
      </c>
    </row>
    <row r="16" spans="3:26" x14ac:dyDescent="0.3">
      <c r="C16" s="7">
        <f t="shared" si="1"/>
        <v>11</v>
      </c>
      <c r="D16" s="16">
        <v>25000000</v>
      </c>
      <c r="E16" s="40">
        <f t="shared" si="2"/>
        <v>40000</v>
      </c>
      <c r="F16" s="40"/>
      <c r="G16" s="16">
        <v>2500000</v>
      </c>
      <c r="H16" s="7">
        <v>16</v>
      </c>
      <c r="I16" s="16">
        <f t="shared" si="0"/>
        <v>40000000</v>
      </c>
      <c r="J16" s="40">
        <v>64000</v>
      </c>
      <c r="K16" s="40"/>
      <c r="L16" s="917"/>
      <c r="M16" s="13"/>
      <c r="N16" s="13">
        <v>16</v>
      </c>
      <c r="O16" s="13">
        <v>16</v>
      </c>
      <c r="P16" s="13">
        <v>16</v>
      </c>
      <c r="Q16" s="916"/>
      <c r="R16" s="13"/>
      <c r="S16" s="1" t="s">
        <v>739</v>
      </c>
      <c r="T16" s="7">
        <f>T15/2</f>
        <v>59242</v>
      </c>
    </row>
    <row r="17" spans="2:20" ht="16.2" thickBot="1" x14ac:dyDescent="0.35">
      <c r="C17" s="7">
        <f t="shared" si="1"/>
        <v>12</v>
      </c>
      <c r="D17" s="16">
        <v>25000000</v>
      </c>
      <c r="E17" s="40">
        <f t="shared" si="2"/>
        <v>40000</v>
      </c>
      <c r="F17" s="40"/>
      <c r="G17" s="16">
        <v>2500000</v>
      </c>
      <c r="H17" s="7">
        <v>16</v>
      </c>
      <c r="I17" s="16">
        <f t="shared" si="0"/>
        <v>40000000</v>
      </c>
      <c r="J17" s="40">
        <v>64000</v>
      </c>
      <c r="K17" s="40"/>
      <c r="L17" s="917"/>
      <c r="M17" s="13"/>
      <c r="N17" s="918">
        <f>N15*N16</f>
        <v>1024000</v>
      </c>
      <c r="O17" s="918">
        <f t="shared" ref="O17:P17" si="4">O15*O16</f>
        <v>4096000</v>
      </c>
      <c r="P17" s="918">
        <f t="shared" si="4"/>
        <v>10240000</v>
      </c>
      <c r="Q17" s="916"/>
      <c r="R17" s="13"/>
      <c r="S17" s="7">
        <v>256</v>
      </c>
      <c r="T17" s="7">
        <f>T16/S17</f>
        <v>231.4140625</v>
      </c>
    </row>
    <row r="18" spans="2:20" x14ac:dyDescent="0.3">
      <c r="C18" s="7">
        <f t="shared" si="1"/>
        <v>13</v>
      </c>
      <c r="D18" s="16">
        <v>25000000</v>
      </c>
      <c r="E18" s="40">
        <f t="shared" si="2"/>
        <v>40000</v>
      </c>
      <c r="F18" s="40"/>
      <c r="G18" s="16">
        <v>2500000</v>
      </c>
      <c r="H18" s="7">
        <v>16</v>
      </c>
      <c r="I18" s="16">
        <f t="shared" si="0"/>
        <v>40000000</v>
      </c>
      <c r="J18" s="40">
        <v>64000</v>
      </c>
      <c r="K18" s="40"/>
      <c r="L18" s="917" t="s">
        <v>740</v>
      </c>
      <c r="M18" s="13"/>
      <c r="N18" s="919">
        <f>E22</f>
        <v>640000</v>
      </c>
      <c r="O18" s="919">
        <f>N18*4</f>
        <v>2560000</v>
      </c>
      <c r="P18" s="919">
        <f>N18*10</f>
        <v>6400000</v>
      </c>
      <c r="Q18" s="916"/>
      <c r="R18" s="13"/>
    </row>
    <row r="19" spans="2:20" ht="16.2" thickBot="1" x14ac:dyDescent="0.35">
      <c r="C19" s="7">
        <f t="shared" si="1"/>
        <v>14</v>
      </c>
      <c r="D19" s="16">
        <v>25000000</v>
      </c>
      <c r="E19" s="40">
        <f t="shared" si="2"/>
        <v>40000</v>
      </c>
      <c r="F19" s="40"/>
      <c r="G19" s="16">
        <v>2500000</v>
      </c>
      <c r="H19" s="7">
        <v>16</v>
      </c>
      <c r="I19" s="16">
        <f t="shared" si="0"/>
        <v>40000000</v>
      </c>
      <c r="J19" s="40">
        <v>64000</v>
      </c>
      <c r="K19" s="40"/>
      <c r="L19" s="917"/>
      <c r="M19" s="13"/>
      <c r="N19" s="920">
        <f>SUM(N17:N18)</f>
        <v>1664000</v>
      </c>
      <c r="O19" s="920">
        <f t="shared" ref="O19:P19" si="5">SUM(O17:O18)</f>
        <v>6656000</v>
      </c>
      <c r="P19" s="920">
        <f t="shared" si="5"/>
        <v>16640000</v>
      </c>
      <c r="Q19" s="916"/>
      <c r="R19" s="13"/>
    </row>
    <row r="20" spans="2:20" ht="16.2" thickTop="1" x14ac:dyDescent="0.3">
      <c r="C20" s="7">
        <f t="shared" si="1"/>
        <v>15</v>
      </c>
      <c r="D20" s="16">
        <v>25000000</v>
      </c>
      <c r="E20" s="40">
        <f t="shared" si="2"/>
        <v>40000</v>
      </c>
      <c r="F20" s="40"/>
      <c r="G20" s="16">
        <v>2500000</v>
      </c>
      <c r="H20" s="7">
        <v>16</v>
      </c>
      <c r="I20" s="16">
        <f t="shared" si="0"/>
        <v>40000000</v>
      </c>
      <c r="J20" s="40">
        <v>64000</v>
      </c>
      <c r="K20" s="40"/>
      <c r="L20" s="917"/>
      <c r="M20" s="13"/>
      <c r="N20" s="13"/>
      <c r="O20" s="13"/>
      <c r="P20" s="13"/>
      <c r="Q20" s="916"/>
    </row>
    <row r="21" spans="2:20" ht="16.2" thickBot="1" x14ac:dyDescent="0.35">
      <c r="C21" s="7">
        <f t="shared" si="1"/>
        <v>16</v>
      </c>
      <c r="D21" s="16">
        <v>25000000</v>
      </c>
      <c r="E21" s="40">
        <f t="shared" si="2"/>
        <v>40000</v>
      </c>
      <c r="F21" s="40"/>
      <c r="G21" s="16">
        <v>2500000</v>
      </c>
      <c r="H21" s="7">
        <v>16</v>
      </c>
      <c r="I21" s="16">
        <f t="shared" si="0"/>
        <v>40000000</v>
      </c>
      <c r="J21" s="40">
        <v>64000</v>
      </c>
      <c r="K21" s="40"/>
      <c r="L21" s="921"/>
      <c r="M21" s="922"/>
      <c r="N21" s="922"/>
      <c r="O21" s="922"/>
      <c r="P21" s="922"/>
      <c r="Q21" s="923"/>
    </row>
    <row r="22" spans="2:20" x14ac:dyDescent="0.3">
      <c r="D22" s="16">
        <f>SUM(D6:D21)</f>
        <v>400000000</v>
      </c>
      <c r="E22" s="911">
        <f>SUM(E6:E21)</f>
        <v>640000</v>
      </c>
      <c r="F22" s="911"/>
      <c r="G22" s="16">
        <f>SUM(G6:G21)</f>
        <v>40000000</v>
      </c>
      <c r="H22" s="7">
        <v>16</v>
      </c>
      <c r="I22" s="16">
        <f>SUM(I6:I21)</f>
        <v>640000000</v>
      </c>
      <c r="J22" s="40">
        <f>SUM(J6:J21)</f>
        <v>1024000</v>
      </c>
      <c r="K22" s="40"/>
      <c r="L22" s="911">
        <f>E22+J22</f>
        <v>1664000</v>
      </c>
      <c r="M22" s="1" t="s">
        <v>741</v>
      </c>
    </row>
    <row r="23" spans="2:20" x14ac:dyDescent="0.3">
      <c r="C23" s="137" t="s">
        <v>742</v>
      </c>
      <c r="E23" s="7">
        <v>4</v>
      </c>
      <c r="I23" s="16"/>
      <c r="J23" s="7">
        <v>4</v>
      </c>
    </row>
    <row r="24" spans="2:20" x14ac:dyDescent="0.3">
      <c r="C24" s="7">
        <v>16</v>
      </c>
      <c r="E24" s="911">
        <f>E22*E23</f>
        <v>2560000</v>
      </c>
      <c r="F24" s="911"/>
      <c r="H24" s="7">
        <v>256</v>
      </c>
      <c r="I24" s="16">
        <f>D22+I22</f>
        <v>1040000000</v>
      </c>
      <c r="J24" s="911">
        <f>J22*J23</f>
        <v>4096000</v>
      </c>
      <c r="K24" s="911"/>
      <c r="M24" s="7">
        <f>C24+H24</f>
        <v>272</v>
      </c>
      <c r="N24" s="1" t="s">
        <v>407</v>
      </c>
    </row>
    <row r="26" spans="2:20" x14ac:dyDescent="0.3">
      <c r="C26" s="924" t="s">
        <v>743</v>
      </c>
    </row>
    <row r="27" spans="2:20" x14ac:dyDescent="0.3">
      <c r="C27" s="7" t="s">
        <v>744</v>
      </c>
    </row>
    <row r="29" spans="2:20" x14ac:dyDescent="0.3">
      <c r="C29" s="7" t="s">
        <v>745</v>
      </c>
    </row>
    <row r="30" spans="2:20" x14ac:dyDescent="0.3">
      <c r="B30" s="1" t="s">
        <v>516</v>
      </c>
      <c r="C30" s="7" t="s">
        <v>746</v>
      </c>
    </row>
    <row r="31" spans="2:20" x14ac:dyDescent="0.3">
      <c r="C31" s="7">
        <v>3500</v>
      </c>
    </row>
    <row r="32" spans="2:20" x14ac:dyDescent="0.3">
      <c r="B32" s="1" t="s">
        <v>747</v>
      </c>
      <c r="C32" s="7">
        <v>220000000</v>
      </c>
    </row>
    <row r="33" spans="3:4" x14ac:dyDescent="0.3">
      <c r="C33" s="7">
        <f>C32/C31</f>
        <v>62857.142857142855</v>
      </c>
      <c r="D33" s="1" t="s">
        <v>748</v>
      </c>
    </row>
    <row r="34" spans="3:4" x14ac:dyDescent="0.3">
      <c r="C34" s="7" t="s">
        <v>749</v>
      </c>
    </row>
    <row r="36" spans="3:4" x14ac:dyDescent="0.3">
      <c r="C36" s="7" t="s">
        <v>750</v>
      </c>
    </row>
    <row r="37" spans="3:4" x14ac:dyDescent="0.3">
      <c r="C37" s="7" t="s">
        <v>751</v>
      </c>
    </row>
    <row r="38" spans="3:4" x14ac:dyDescent="0.3">
      <c r="C38" s="7" t="s">
        <v>752</v>
      </c>
    </row>
    <row r="39" spans="3:4" x14ac:dyDescent="0.3">
      <c r="C39" s="7" t="s">
        <v>753</v>
      </c>
    </row>
    <row r="41" spans="3:4" x14ac:dyDescent="0.3">
      <c r="C41" s="7" t="s">
        <v>754</v>
      </c>
    </row>
    <row r="42" spans="3:4" x14ac:dyDescent="0.3">
      <c r="C42" s="7" t="s">
        <v>755</v>
      </c>
    </row>
    <row r="43" spans="3:4" x14ac:dyDescent="0.3">
      <c r="C43" s="7" t="s">
        <v>756</v>
      </c>
    </row>
    <row r="44" spans="3:4" x14ac:dyDescent="0.3">
      <c r="C44" s="924" t="s">
        <v>757</v>
      </c>
    </row>
    <row r="45" spans="3:4" x14ac:dyDescent="0.3">
      <c r="C45" s="924"/>
    </row>
    <row r="46" spans="3:4" x14ac:dyDescent="0.3">
      <c r="C46" s="7" t="s">
        <v>758</v>
      </c>
    </row>
    <row r="47" spans="3:4" x14ac:dyDescent="0.3">
      <c r="C47" s="7" t="s">
        <v>759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ŔÉŚ-Śpin-0 3.04</vt:lpstr>
      <vt:lpstr>ŔÉŚ-Śpin-3 V2.05</vt:lpstr>
      <vt:lpstr>ŔÉŚ-Śpin-8 V1.32d (Cautious)</vt:lpstr>
      <vt:lpstr>ŔÉŚ-Śpin-24 V1.32d (Cautious)</vt:lpstr>
      <vt:lpstr>ŔÉŚ-Śpin-24 V1.35c (Standard)</vt:lpstr>
      <vt:lpstr>The Sienna Equilibrium 1.06</vt:lpstr>
      <vt:lpstr>The Sienna Equilibrium 1.07</vt:lpstr>
      <vt:lpstr>POP Dimensions</vt:lpstr>
      <vt:lpstr>Solar in Malawi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Nick</cp:lastModifiedBy>
  <dcterms:created xsi:type="dcterms:W3CDTF">2018-09-06T10:33:04Z</dcterms:created>
  <dcterms:modified xsi:type="dcterms:W3CDTF">2018-10-03T19:19:50Z</dcterms:modified>
</cp:coreProperties>
</file>